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lesteboehm/Documents/Management One/New RE Training August 2022/Week 3 - Onboarding, Breakeven Analysis, PPW/"/>
    </mc:Choice>
  </mc:AlternateContent>
  <xr:revisionPtr revIDLastSave="0" documentId="13_ncr:1_{8DB4D2C9-FFD0-8446-AF71-C666D1F77EBB}" xr6:coauthVersionLast="47" xr6:coauthVersionMax="47" xr10:uidLastSave="{00000000-0000-0000-0000-000000000000}"/>
  <bookViews>
    <workbookView xWindow="28800" yWindow="500" windowWidth="38400" windowHeight="21100" xr2:uid="{B833DAC8-31A6-4FA8-A3AE-F21E06A4FA4F}"/>
  </bookViews>
  <sheets>
    <sheet name="Break-Even Data Worksheet" sheetId="11" r:id="rId1"/>
    <sheet name="Break-Even Analysis" sheetId="12" r:id="rId2"/>
    <sheet name="Break-Even Resources" sheetId="5" r:id="rId3"/>
    <sheet name="PPW Data Worksheet" sheetId="9" r:id="rId4"/>
    <sheet name="PPW" sheetId="7" r:id="rId5"/>
    <sheet name="Cash Flow Data Worksheet" sheetId="10" r:id="rId6"/>
    <sheet name="Cash Flow Analysis" sheetId="8" r:id="rId7"/>
    <sheet name="12-WEEK Cash Flow" sheetId="14" r:id="rId8"/>
  </sheets>
  <definedNames>
    <definedName name="_xlnm.Print_Area" localSheetId="7">'12-WEEK Cash Flow'!$B$1:$AE$65</definedName>
    <definedName name="_xlnm.Print_Area" localSheetId="1">'Break-Even Analysis'!$A$2:$AG$82</definedName>
    <definedName name="_xlnm.Print_Area" localSheetId="0">'Break-Even Data Worksheet'!$A$2:$F$91</definedName>
    <definedName name="_xlnm.Print_Area" localSheetId="6">'Cash Flow Analysis'!$A$1:$AG$51</definedName>
    <definedName name="_xlnm.Print_Area" localSheetId="3">'PPW Data Worksheet'!$A$1:$R$29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7" l="1"/>
  <c r="G32" i="7"/>
  <c r="G30" i="7"/>
  <c r="G28" i="7"/>
  <c r="G26" i="7"/>
  <c r="G24" i="7"/>
  <c r="AG10" i="7" l="1"/>
  <c r="O53" i="12"/>
  <c r="K22" i="7"/>
  <c r="K20" i="7"/>
  <c r="AB58" i="14"/>
  <c r="Z58" i="14"/>
  <c r="X58" i="14"/>
  <c r="V58" i="14"/>
  <c r="T58" i="14"/>
  <c r="R58" i="14"/>
  <c r="P58" i="14"/>
  <c r="N58" i="14"/>
  <c r="L58" i="14"/>
  <c r="J58" i="14"/>
  <c r="H58" i="14"/>
  <c r="F58" i="14"/>
  <c r="AC56" i="14"/>
  <c r="AC54" i="14"/>
  <c r="AC52" i="14"/>
  <c r="AC50" i="14"/>
  <c r="AC48" i="14"/>
  <c r="AC46" i="14"/>
  <c r="AC44" i="14"/>
  <c r="AC42" i="14"/>
  <c r="AC40" i="14"/>
  <c r="AC38" i="14"/>
  <c r="AB33" i="14"/>
  <c r="Z33" i="14"/>
  <c r="X33" i="14"/>
  <c r="V33" i="14"/>
  <c r="T33" i="14"/>
  <c r="R33" i="14"/>
  <c r="P33" i="14"/>
  <c r="N33" i="14"/>
  <c r="L33" i="14"/>
  <c r="J33" i="14"/>
  <c r="H33" i="14"/>
  <c r="F33" i="14"/>
  <c r="F61" i="14" s="1"/>
  <c r="H13" i="14" s="1"/>
  <c r="AC31" i="14"/>
  <c r="AC29" i="14"/>
  <c r="AC27" i="14"/>
  <c r="AC25" i="14"/>
  <c r="AC23" i="14"/>
  <c r="AC21" i="14"/>
  <c r="AC19" i="14"/>
  <c r="AC17" i="14"/>
  <c r="F10" i="14"/>
  <c r="H10" i="14" s="1"/>
  <c r="J10" i="14" s="1"/>
  <c r="L10" i="14" s="1"/>
  <c r="N10" i="14" s="1"/>
  <c r="P10" i="14" s="1"/>
  <c r="R10" i="14" s="1"/>
  <c r="T10" i="14" s="1"/>
  <c r="V10" i="14" s="1"/>
  <c r="X10" i="14" s="1"/>
  <c r="Z10" i="14" s="1"/>
  <c r="AB10" i="14" s="1"/>
  <c r="AC33" i="14" l="1"/>
  <c r="AC58" i="14"/>
  <c r="H61" i="14"/>
  <c r="J13" i="14" s="1"/>
  <c r="J61" i="14" s="1"/>
  <c r="L13" i="14" s="1"/>
  <c r="L61" i="14" s="1"/>
  <c r="N13" i="14" s="1"/>
  <c r="N61" i="14" s="1"/>
  <c r="P13" i="14" s="1"/>
  <c r="P61" i="14" s="1"/>
  <c r="R13" i="14" s="1"/>
  <c r="R61" i="14" s="1"/>
  <c r="T13" i="14" s="1"/>
  <c r="T61" i="14" s="1"/>
  <c r="V13" i="14" s="1"/>
  <c r="V61" i="14" s="1"/>
  <c r="X13" i="14" s="1"/>
  <c r="X61" i="14" s="1"/>
  <c r="Z13" i="14" s="1"/>
  <c r="Z61" i="14" s="1"/>
  <c r="AB13" i="14" s="1"/>
  <c r="AB61" i="14" s="1"/>
  <c r="AC61" i="14" l="1"/>
  <c r="G17" i="8"/>
  <c r="E30" i="8"/>
  <c r="E45" i="8"/>
  <c r="E43" i="8"/>
  <c r="AA34" i="8"/>
  <c r="Y34" i="8"/>
  <c r="W34" i="8"/>
  <c r="U34" i="8"/>
  <c r="S34" i="8"/>
  <c r="Q34" i="8"/>
  <c r="O34" i="8"/>
  <c r="M34" i="8"/>
  <c r="K34" i="8"/>
  <c r="I34" i="8"/>
  <c r="G34" i="8"/>
  <c r="E34" i="8"/>
  <c r="AA30" i="8"/>
  <c r="Y30" i="8"/>
  <c r="W30" i="8"/>
  <c r="U30" i="8"/>
  <c r="S30" i="8"/>
  <c r="Q30" i="8"/>
  <c r="O30" i="8"/>
  <c r="M30" i="8"/>
  <c r="K30" i="8"/>
  <c r="I30" i="8"/>
  <c r="G30" i="8"/>
  <c r="U28" i="8"/>
  <c r="U42" i="8" s="1"/>
  <c r="E28" i="8"/>
  <c r="E42" i="8" s="1"/>
  <c r="M21" i="8"/>
  <c r="G21" i="8"/>
  <c r="E21" i="8"/>
  <c r="G19" i="8"/>
  <c r="M19" i="8" s="1"/>
  <c r="M17" i="8"/>
  <c r="E17" i="8"/>
  <c r="U6" i="8"/>
  <c r="U4" i="8"/>
  <c r="U2" i="8"/>
  <c r="AO40" i="7"/>
  <c r="AE40" i="7"/>
  <c r="U40" i="7"/>
  <c r="G38" i="7"/>
  <c r="I20" i="7"/>
  <c r="AC20" i="7" s="1"/>
  <c r="AG8" i="7"/>
  <c r="AG6" i="7"/>
  <c r="AG4" i="7"/>
  <c r="AG2" i="7"/>
  <c r="U8" i="8"/>
  <c r="U10" i="8"/>
  <c r="U10" i="12"/>
  <c r="Z42" i="8"/>
  <c r="X42" i="8"/>
  <c r="V42" i="8"/>
  <c r="T42" i="8"/>
  <c r="R42" i="8"/>
  <c r="P42" i="8"/>
  <c r="N42" i="8"/>
  <c r="L42" i="8"/>
  <c r="J42" i="8"/>
  <c r="H42" i="8"/>
  <c r="O15" i="8"/>
  <c r="M15" i="8"/>
  <c r="D13" i="10"/>
  <c r="D17" i="10" s="1"/>
  <c r="D21" i="10" s="1"/>
  <c r="D25" i="10" s="1"/>
  <c r="D29" i="10" s="1"/>
  <c r="Y28" i="8" s="1"/>
  <c r="Y42" i="8" s="1"/>
  <c r="D11" i="10"/>
  <c r="D15" i="10" s="1"/>
  <c r="D19" i="10" s="1"/>
  <c r="D23" i="10" s="1"/>
  <c r="D27" i="10" s="1"/>
  <c r="D31" i="10" s="1"/>
  <c r="AA28" i="8" s="1"/>
  <c r="AA42" i="8" s="1"/>
  <c r="D7" i="10"/>
  <c r="C14" i="8" s="1"/>
  <c r="AE22" i="7"/>
  <c r="AO22" i="7" s="1"/>
  <c r="U22" i="7"/>
  <c r="AE20" i="7"/>
  <c r="AO20" i="7" s="1"/>
  <c r="U20" i="7"/>
  <c r="Q28" i="8" l="1"/>
  <c r="Q42" i="8" s="1"/>
  <c r="I28" i="8"/>
  <c r="I42" i="8" s="1"/>
  <c r="S28" i="8"/>
  <c r="S42" i="8" s="1"/>
  <c r="K28" i="8"/>
  <c r="K42" i="8" s="1"/>
  <c r="W28" i="8"/>
  <c r="W42" i="8" s="1"/>
  <c r="M28" i="8"/>
  <c r="M42" i="8" s="1"/>
  <c r="O28" i="8"/>
  <c r="O42" i="8" s="1"/>
  <c r="I38" i="7"/>
  <c r="I21" i="8"/>
  <c r="K21" i="8" s="1"/>
  <c r="E47" i="8"/>
  <c r="G28" i="8"/>
  <c r="G42" i="8" s="1"/>
  <c r="O21" i="8"/>
  <c r="Q21" i="8" s="1"/>
  <c r="AC34" i="8"/>
  <c r="O17" i="8"/>
  <c r="Q17" i="8" s="1"/>
  <c r="I17" i="8"/>
  <c r="K17" i="8" s="1"/>
  <c r="AM20" i="7"/>
  <c r="AQ20" i="7" s="1"/>
  <c r="S20" i="7"/>
  <c r="W20" i="7" s="1"/>
  <c r="G23" i="8"/>
  <c r="M23" i="8"/>
  <c r="AC30" i="8"/>
  <c r="M20" i="7"/>
  <c r="AG20" i="7"/>
  <c r="AE34" i="8" l="1"/>
  <c r="U2" i="12" l="1"/>
  <c r="U4" i="12"/>
  <c r="U6" i="12"/>
  <c r="U8" i="12"/>
  <c r="E14" i="12"/>
  <c r="O14" i="12"/>
  <c r="E17" i="12"/>
  <c r="O17" i="12"/>
  <c r="Q69" i="12" s="1"/>
  <c r="U69" i="12" s="1"/>
  <c r="E19" i="12"/>
  <c r="I19" i="12"/>
  <c r="S19" i="12" s="1"/>
  <c r="O19" i="12"/>
  <c r="O21" i="12" s="1"/>
  <c r="E27" i="12"/>
  <c r="O27" i="12"/>
  <c r="O81" i="12" s="1"/>
  <c r="Q81" i="12" s="1"/>
  <c r="E29" i="12"/>
  <c r="O29" i="12"/>
  <c r="E35" i="12"/>
  <c r="I35" i="12"/>
  <c r="AC35" i="12" s="1"/>
  <c r="O35" i="12"/>
  <c r="E37" i="12"/>
  <c r="O37" i="12"/>
  <c r="S37" i="12"/>
  <c r="AC37" i="12"/>
  <c r="E39" i="12"/>
  <c r="I39" i="12"/>
  <c r="S39" i="12" s="1"/>
  <c r="O39" i="12"/>
  <c r="Q39" i="12" s="1"/>
  <c r="E41" i="12"/>
  <c r="O41" i="12"/>
  <c r="Q41" i="12" s="1"/>
  <c r="U41" i="12" s="1"/>
  <c r="S41" i="12"/>
  <c r="AC41" i="12"/>
  <c r="E43" i="12"/>
  <c r="O43" i="12"/>
  <c r="E45" i="12"/>
  <c r="Y45" i="12" s="1"/>
  <c r="O45" i="12"/>
  <c r="E47" i="12"/>
  <c r="O47" i="12"/>
  <c r="S47" i="12"/>
  <c r="AC47" i="12"/>
  <c r="E49" i="12"/>
  <c r="O49" i="12"/>
  <c r="Q49" i="12"/>
  <c r="U49" i="12" s="1"/>
  <c r="S49" i="12"/>
  <c r="AC49" i="12"/>
  <c r="E51" i="12"/>
  <c r="O51" i="12"/>
  <c r="S53" i="12"/>
  <c r="AC53" i="12"/>
  <c r="E59" i="12"/>
  <c r="O59" i="12"/>
  <c r="E61" i="12"/>
  <c r="I61" i="12"/>
  <c r="AC61" i="12" s="1"/>
  <c r="O61" i="12"/>
  <c r="E63" i="12"/>
  <c r="Y63" i="12" s="1"/>
  <c r="O63" i="12"/>
  <c r="Q63" i="12"/>
  <c r="U63" i="12" s="1"/>
  <c r="S63" i="12"/>
  <c r="AC63" i="12"/>
  <c r="E65" i="12"/>
  <c r="O65" i="12"/>
  <c r="E67" i="12"/>
  <c r="O67" i="12"/>
  <c r="Q67" i="12" s="1"/>
  <c r="U67" i="12" s="1"/>
  <c r="E69" i="12"/>
  <c r="Y69" i="12" s="1"/>
  <c r="O69" i="12"/>
  <c r="E71" i="12"/>
  <c r="O71" i="12"/>
  <c r="S71" i="12"/>
  <c r="AC71" i="12"/>
  <c r="E73" i="12"/>
  <c r="O73" i="12"/>
  <c r="S73" i="12"/>
  <c r="AC73" i="12"/>
  <c r="E77" i="12"/>
  <c r="O77" i="12"/>
  <c r="Q77" i="12" s="1"/>
  <c r="O79" i="12"/>
  <c r="S79" i="12"/>
  <c r="AC79" i="12"/>
  <c r="AC39" i="12" l="1"/>
  <c r="AC55" i="12" s="1"/>
  <c r="Y51" i="12"/>
  <c r="Q19" i="12"/>
  <c r="Y41" i="12"/>
  <c r="O75" i="12"/>
  <c r="Q71" i="12"/>
  <c r="U71" i="12" s="1"/>
  <c r="Q43" i="12"/>
  <c r="U43" i="12" s="1"/>
  <c r="Q59" i="12"/>
  <c r="U59" i="12" s="1"/>
  <c r="Y19" i="12"/>
  <c r="U39" i="12"/>
  <c r="Y59" i="12"/>
  <c r="G59" i="12"/>
  <c r="Y27" i="12"/>
  <c r="Y71" i="12"/>
  <c r="Y39" i="12"/>
  <c r="Q47" i="12"/>
  <c r="U47" i="12" s="1"/>
  <c r="Y49" i="12"/>
  <c r="Q79" i="12"/>
  <c r="U79" i="12" s="1"/>
  <c r="Y47" i="12"/>
  <c r="Y29" i="12"/>
  <c r="Y67" i="12"/>
  <c r="Q37" i="12"/>
  <c r="U37" i="12" s="1"/>
  <c r="Y65" i="12"/>
  <c r="Q73" i="12"/>
  <c r="U73" i="12" s="1"/>
  <c r="Y43" i="12"/>
  <c r="Y37" i="12"/>
  <c r="Q35" i="12"/>
  <c r="Y73" i="12"/>
  <c r="G47" i="12"/>
  <c r="K47" i="12" s="1"/>
  <c r="G63" i="12"/>
  <c r="K63" i="12" s="1"/>
  <c r="G37" i="12"/>
  <c r="K37" i="12" s="1"/>
  <c r="Y17" i="12"/>
  <c r="AA43" i="12" s="1"/>
  <c r="AE43" i="12" s="1"/>
  <c r="G49" i="12"/>
  <c r="K49" i="12" s="1"/>
  <c r="Y77" i="12"/>
  <c r="J7" i="10" s="1"/>
  <c r="G69" i="12"/>
  <c r="K69" i="12" s="1"/>
  <c r="G35" i="12"/>
  <c r="K35" i="12" s="1"/>
  <c r="G61" i="12"/>
  <c r="K61" i="12" s="1"/>
  <c r="E75" i="12"/>
  <c r="G67" i="12"/>
  <c r="K67" i="12" s="1"/>
  <c r="E79" i="12"/>
  <c r="G79" i="12" s="1"/>
  <c r="G71" i="12"/>
  <c r="K71" i="12" s="1"/>
  <c r="G43" i="12"/>
  <c r="K43" i="12" s="1"/>
  <c r="G73" i="12"/>
  <c r="K73" i="12" s="1"/>
  <c r="E81" i="12"/>
  <c r="Q75" i="12"/>
  <c r="Q53" i="12"/>
  <c r="U53" i="12" s="1"/>
  <c r="G19" i="12"/>
  <c r="Q21" i="12"/>
  <c r="Q65" i="12"/>
  <c r="U65" i="12" s="1"/>
  <c r="I81" i="12"/>
  <c r="Q51" i="12"/>
  <c r="U51" i="12" s="1"/>
  <c r="G45" i="12"/>
  <c r="K45" i="12" s="1"/>
  <c r="G39" i="12"/>
  <c r="K39" i="12" s="1"/>
  <c r="Y35" i="12"/>
  <c r="E21" i="12"/>
  <c r="G65" i="12"/>
  <c r="K65" i="12" s="1"/>
  <c r="Y61" i="12"/>
  <c r="G51" i="12"/>
  <c r="K51" i="12" s="1"/>
  <c r="I55" i="12"/>
  <c r="S35" i="12"/>
  <c r="S55" i="12" s="1"/>
  <c r="AC19" i="12"/>
  <c r="Q45" i="12"/>
  <c r="U45" i="12" s="1"/>
  <c r="S61" i="12"/>
  <c r="I21" i="12"/>
  <c r="I75" i="12"/>
  <c r="G77" i="12"/>
  <c r="I30" i="7" s="1"/>
  <c r="Q61" i="12"/>
  <c r="G41" i="12"/>
  <c r="K41" i="12" s="1"/>
  <c r="U61" i="12" l="1"/>
  <c r="E15" i="9"/>
  <c r="K26" i="7"/>
  <c r="E19" i="9"/>
  <c r="K28" i="7"/>
  <c r="E13" i="9"/>
  <c r="K24" i="7"/>
  <c r="AA47" i="12"/>
  <c r="AE47" i="12" s="1"/>
  <c r="J31" i="10"/>
  <c r="J29" i="10"/>
  <c r="J11" i="10"/>
  <c r="J13" i="10"/>
  <c r="J15" i="10"/>
  <c r="J17" i="10"/>
  <c r="J19" i="10"/>
  <c r="J21" i="10"/>
  <c r="J23" i="10"/>
  <c r="J25" i="10"/>
  <c r="J27" i="10"/>
  <c r="J9" i="10"/>
  <c r="AA45" i="12"/>
  <c r="AE45" i="12" s="1"/>
  <c r="AA41" i="12"/>
  <c r="AE41" i="12" s="1"/>
  <c r="AA67" i="12"/>
  <c r="AE67" i="12" s="1"/>
  <c r="AA59" i="12"/>
  <c r="AA61" i="12"/>
  <c r="AE61" i="12" s="1"/>
  <c r="Y81" i="12"/>
  <c r="AA81" i="12" s="1"/>
  <c r="G81" i="12"/>
  <c r="K81" i="12" s="1"/>
  <c r="AA35" i="12"/>
  <c r="AE35" i="12" s="1"/>
  <c r="AA69" i="12"/>
  <c r="AE69" i="12" s="1"/>
  <c r="C7" i="9"/>
  <c r="AA71" i="12"/>
  <c r="AE71" i="12" s="1"/>
  <c r="Y75" i="12"/>
  <c r="AA75" i="12" s="1"/>
  <c r="C19" i="9" s="1"/>
  <c r="G75" i="12"/>
  <c r="K75" i="12" s="1"/>
  <c r="AA77" i="12"/>
  <c r="AA49" i="12"/>
  <c r="AE49" i="12" s="1"/>
  <c r="AA73" i="12"/>
  <c r="AE73" i="12" s="1"/>
  <c r="Y21" i="12"/>
  <c r="AA37" i="12"/>
  <c r="AE37" i="12" s="1"/>
  <c r="AA51" i="12"/>
  <c r="AE51" i="12" s="1"/>
  <c r="K59" i="12"/>
  <c r="AA19" i="12"/>
  <c r="AA21" i="12" s="1"/>
  <c r="C13" i="9" s="1"/>
  <c r="AA63" i="12"/>
  <c r="AE63" i="12" s="1"/>
  <c r="E53" i="12"/>
  <c r="E55" i="12" s="1"/>
  <c r="G55" i="12" s="1"/>
  <c r="AA65" i="12"/>
  <c r="AE65" i="12" s="1"/>
  <c r="AA39" i="12"/>
  <c r="AE39" i="12" s="1"/>
  <c r="I77" i="12"/>
  <c r="K30" i="7" s="1"/>
  <c r="Y79" i="12"/>
  <c r="K79" i="12"/>
  <c r="O55" i="12"/>
  <c r="AC75" i="12"/>
  <c r="AC77" i="12" s="1"/>
  <c r="S75" i="12"/>
  <c r="S77" i="12" s="1"/>
  <c r="U77" i="12" s="1"/>
  <c r="Q23" i="12"/>
  <c r="AC81" i="12"/>
  <c r="S81" i="12"/>
  <c r="U81" i="12" s="1"/>
  <c r="I23" i="12"/>
  <c r="S21" i="12"/>
  <c r="AC21" i="12"/>
  <c r="G21" i="12"/>
  <c r="K19" i="12"/>
  <c r="U35" i="12"/>
  <c r="AE81" i="12" l="1"/>
  <c r="AE28" i="7"/>
  <c r="AO28" i="7" s="1"/>
  <c r="U28" i="7"/>
  <c r="AE24" i="7"/>
  <c r="AO24" i="7" s="1"/>
  <c r="U24" i="7"/>
  <c r="AE26" i="7"/>
  <c r="AO26" i="7" s="1"/>
  <c r="U26" i="7"/>
  <c r="AE30" i="7"/>
  <c r="AO30" i="7" s="1"/>
  <c r="U30" i="7"/>
  <c r="I31" i="12"/>
  <c r="K32" i="7" s="1"/>
  <c r="M30" i="7"/>
  <c r="K77" i="12"/>
  <c r="AE77" i="12"/>
  <c r="AE59" i="12"/>
  <c r="G23" i="12"/>
  <c r="K23" i="12" s="1"/>
  <c r="AA79" i="12"/>
  <c r="AE79" i="12" s="1"/>
  <c r="I28" i="7"/>
  <c r="M28" i="7" s="1"/>
  <c r="AK18" i="7"/>
  <c r="AA18" i="7"/>
  <c r="Q18" i="7"/>
  <c r="S18" i="7" s="1"/>
  <c r="C24" i="9"/>
  <c r="AA23" i="12"/>
  <c r="E19" i="8"/>
  <c r="M32" i="8"/>
  <c r="M36" i="8" s="1"/>
  <c r="K32" i="8"/>
  <c r="K36" i="8" s="1"/>
  <c r="G32" i="8"/>
  <c r="G36" i="8" s="1"/>
  <c r="AA32" i="8"/>
  <c r="AA36" i="8" s="1"/>
  <c r="Q32" i="8"/>
  <c r="Q36" i="8" s="1"/>
  <c r="W32" i="8"/>
  <c r="W36" i="8" s="1"/>
  <c r="U32" i="8"/>
  <c r="U36" i="8" s="1"/>
  <c r="O32" i="8"/>
  <c r="O36" i="8" s="1"/>
  <c r="E32" i="8"/>
  <c r="Y32" i="8"/>
  <c r="Y36" i="8" s="1"/>
  <c r="S32" i="8"/>
  <c r="S36" i="8" s="1"/>
  <c r="I32" i="8"/>
  <c r="I36" i="8" s="1"/>
  <c r="S28" i="7"/>
  <c r="AC28" i="7"/>
  <c r="AM28" i="7"/>
  <c r="AK28" i="7" s="1"/>
  <c r="K55" i="12"/>
  <c r="Y53" i="12"/>
  <c r="AA53" i="12" s="1"/>
  <c r="AE53" i="12" s="1"/>
  <c r="G53" i="12"/>
  <c r="K53" i="12" s="1"/>
  <c r="E31" i="12"/>
  <c r="AA26" i="7"/>
  <c r="Q26" i="7"/>
  <c r="K21" i="12"/>
  <c r="C11" i="9"/>
  <c r="AE19" i="12"/>
  <c r="O25" i="12"/>
  <c r="Q55" i="12"/>
  <c r="U55" i="12" s="1"/>
  <c r="O31" i="12"/>
  <c r="Q31" i="12" s="1"/>
  <c r="U75" i="12"/>
  <c r="AE75" i="12"/>
  <c r="AE21" i="12"/>
  <c r="Y55" i="12"/>
  <c r="S23" i="12"/>
  <c r="AC23" i="12"/>
  <c r="E25" i="12"/>
  <c r="AE32" i="7" l="1"/>
  <c r="AO32" i="7" s="1"/>
  <c r="U32" i="7"/>
  <c r="K38" i="7"/>
  <c r="M38" i="7" s="1"/>
  <c r="S31" i="12"/>
  <c r="AC31" i="12"/>
  <c r="Q28" i="7"/>
  <c r="AE23" i="12"/>
  <c r="AQ28" i="7"/>
  <c r="AK40" i="7"/>
  <c r="AK38" i="7" s="1"/>
  <c r="AM38" i="7" s="1"/>
  <c r="AA40" i="7"/>
  <c r="AA38" i="7" s="1"/>
  <c r="AC38" i="7" s="1"/>
  <c r="Q40" i="7"/>
  <c r="G40" i="7"/>
  <c r="AC18" i="7"/>
  <c r="AA28" i="7"/>
  <c r="AA30" i="7" s="1"/>
  <c r="AM18" i="7"/>
  <c r="AC26" i="7"/>
  <c r="AG26" i="7" s="1"/>
  <c r="AC32" i="8"/>
  <c r="AE32" i="8" s="1"/>
  <c r="E36" i="8"/>
  <c r="E38" i="8" s="1"/>
  <c r="W28" i="7"/>
  <c r="AG28" i="7"/>
  <c r="E23" i="8"/>
  <c r="O19" i="8"/>
  <c r="Q19" i="8" s="1"/>
  <c r="I19" i="8"/>
  <c r="K19" i="8" s="1"/>
  <c r="G31" i="12"/>
  <c r="K14" i="7"/>
  <c r="I22" i="7"/>
  <c r="I24" i="7"/>
  <c r="M24" i="7" s="1"/>
  <c r="AK26" i="7"/>
  <c r="AM26" i="7" s="1"/>
  <c r="AA55" i="12"/>
  <c r="Y25" i="12"/>
  <c r="Y31" i="12"/>
  <c r="AA31" i="12" s="1"/>
  <c r="AE31" i="12" s="1"/>
  <c r="U31" i="12"/>
  <c r="AM40" i="7" l="1"/>
  <c r="AQ38" i="7"/>
  <c r="AO38" i="7"/>
  <c r="AC30" i="7"/>
  <c r="AG30" i="7" s="1"/>
  <c r="AE55" i="12"/>
  <c r="C15" i="9"/>
  <c r="AE38" i="7"/>
  <c r="AG38" i="7"/>
  <c r="Q38" i="7"/>
  <c r="S38" i="7" s="1"/>
  <c r="S40" i="7"/>
  <c r="AC40" i="7"/>
  <c r="I23" i="8"/>
  <c r="O23" i="8"/>
  <c r="AC22" i="7"/>
  <c r="AC24" i="7" s="1"/>
  <c r="AM22" i="7"/>
  <c r="E49" i="8"/>
  <c r="G49" i="8" s="1"/>
  <c r="I49" i="8" s="1"/>
  <c r="K49" i="8" s="1"/>
  <c r="M49" i="8" s="1"/>
  <c r="O49" i="8" s="1"/>
  <c r="Q49" i="8" s="1"/>
  <c r="S49" i="8" s="1"/>
  <c r="U49" i="8" s="1"/>
  <c r="W49" i="8" s="1"/>
  <c r="Y49" i="8" s="1"/>
  <c r="AA49" i="8" s="1"/>
  <c r="G38" i="8"/>
  <c r="I38" i="8" s="1"/>
  <c r="K38" i="8" s="1"/>
  <c r="M38" i="8" s="1"/>
  <c r="O38" i="8" s="1"/>
  <c r="Q38" i="8" s="1"/>
  <c r="S38" i="8" s="1"/>
  <c r="U38" i="8" s="1"/>
  <c r="W38" i="8" s="1"/>
  <c r="Y38" i="8" s="1"/>
  <c r="AA38" i="8" s="1"/>
  <c r="AE38" i="8" s="1"/>
  <c r="G22" i="7"/>
  <c r="S22" i="7"/>
  <c r="AQ26" i="7"/>
  <c r="AK30" i="7"/>
  <c r="M22" i="7"/>
  <c r="I32" i="7"/>
  <c r="M32" i="7" s="1"/>
  <c r="K31" i="12"/>
  <c r="U38" i="7" l="1"/>
  <c r="W38" i="7"/>
  <c r="I26" i="7"/>
  <c r="M26" i="7" s="1"/>
  <c r="AA22" i="7"/>
  <c r="AK22" i="7"/>
  <c r="AM24" i="7"/>
  <c r="AK24" i="7" s="1"/>
  <c r="AK32" i="7" s="1"/>
  <c r="AM34" i="7" s="1"/>
  <c r="AM30" i="7"/>
  <c r="AQ30" i="7" s="1"/>
  <c r="Q22" i="7"/>
  <c r="S24" i="7"/>
  <c r="Q24" i="7" s="1"/>
  <c r="W22" i="7"/>
  <c r="AA24" i="7"/>
  <c r="AA32" i="7" s="1"/>
  <c r="AG22" i="7"/>
  <c r="AQ22" i="7"/>
  <c r="S26" i="7" l="1"/>
  <c r="W26" i="7" s="1"/>
  <c r="Q30" i="7"/>
  <c r="S30" i="7" s="1"/>
  <c r="W30" i="7" s="1"/>
  <c r="AA34" i="7"/>
  <c r="AC34" i="7"/>
  <c r="AK34" i="7"/>
  <c r="AM32" i="7"/>
  <c r="W24" i="7"/>
  <c r="AQ24" i="7"/>
  <c r="AG24" i="7"/>
  <c r="Q32" i="7" l="1"/>
  <c r="S34" i="7" s="1"/>
  <c r="AC32" i="7"/>
  <c r="AG32" i="7" s="1"/>
  <c r="AE14" i="7"/>
  <c r="AO14" i="7"/>
  <c r="AQ32" i="7"/>
  <c r="U14" i="7" l="1"/>
  <c r="S32" i="7"/>
  <c r="W32" i="7" s="1"/>
  <c r="Q3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Ferguson</author>
  </authors>
  <commentList>
    <comment ref="B40" authorId="0" shapeId="0" xr:uid="{E0D1BD71-981E-904C-B7E0-8B1C140C76DC}">
      <text>
        <r>
          <rPr>
            <sz val="10"/>
            <color rgb="FF000000"/>
            <rFont val="Tahoma"/>
            <family val="2"/>
          </rPr>
          <t>Includes overall compensation plan - Selling Payroll + Commissions</t>
        </r>
      </text>
    </comment>
    <comment ref="B50" authorId="0" shapeId="0" xr:uid="{116AA35E-C435-9F42-BB2A-A043B4BE6E5C}">
      <text>
        <r>
          <rPr>
            <sz val="10"/>
            <color rgb="FF000000"/>
            <rFont val="Tahoma"/>
            <family val="2"/>
          </rPr>
          <t>If closer to 30% then other third party services such as Farfetch &amp; Amazon could run up to 25%, plus other fulfillment costs</t>
        </r>
      </text>
    </comment>
  </commentList>
</comments>
</file>

<file path=xl/sharedStrings.xml><?xml version="1.0" encoding="utf-8"?>
<sst xmlns="http://schemas.openxmlformats.org/spreadsheetml/2006/main" count="426" uniqueCount="249">
  <si>
    <t>What financial software are you using? </t>
  </si>
  <si>
    <t>Do you know your breakeven point for the business? </t>
  </si>
  <si>
    <t>Does your sales figure exclude sales tax? </t>
  </si>
  <si>
    <t>Net Income</t>
  </si>
  <si>
    <t>Business Name</t>
  </si>
  <si>
    <t>Period Covered</t>
  </si>
  <si>
    <t>Date Prepared</t>
  </si>
  <si>
    <t>Dollars</t>
  </si>
  <si>
    <t>Percent</t>
  </si>
  <si>
    <t>Benchmark</t>
  </si>
  <si>
    <t>% Var to BM</t>
  </si>
  <si>
    <t>Total Business</t>
  </si>
  <si>
    <t xml:space="preserve">What is the name of the business? </t>
  </si>
  <si>
    <t xml:space="preserve">What is the most recent 12 month period for which you can generate financials? </t>
  </si>
  <si>
    <t xml:space="preserve">Does your owner take a draw? If so enter here. </t>
  </si>
  <si>
    <t>What are your managers paid in salary/wages?</t>
  </si>
  <si>
    <t>Enter sales staff related taxes and benefit expenses.</t>
  </si>
  <si>
    <t>Enter all loan servicing costs.</t>
  </si>
  <si>
    <t>Contribution Margin</t>
  </si>
  <si>
    <t>Owner's Draw</t>
  </si>
  <si>
    <t>Other Income</t>
  </si>
  <si>
    <t>Total Cash Flow</t>
  </si>
  <si>
    <t>Salaries &amp; Wages</t>
  </si>
  <si>
    <t>Rent</t>
  </si>
  <si>
    <t>Technology Expenses</t>
  </si>
  <si>
    <t>Travel &amp; Entertainment</t>
  </si>
  <si>
    <t>Utilities &amp; Services</t>
  </si>
  <si>
    <t>Other Fixed Expenses</t>
  </si>
  <si>
    <t xml:space="preserve">Sales Commisions </t>
  </si>
  <si>
    <t>Marketing &amp; Advertising</t>
  </si>
  <si>
    <t>Shipping &amp; Handling</t>
  </si>
  <si>
    <t>Total Fixed Expenses</t>
  </si>
  <si>
    <t>Total Expenses</t>
  </si>
  <si>
    <t>Total Labor/Draw Costs</t>
  </si>
  <si>
    <t>Selling Payroll</t>
  </si>
  <si>
    <t>Other Variable Expenses</t>
  </si>
  <si>
    <t>Salaries &amp; Wages Expenses &amp; Taxes</t>
  </si>
  <si>
    <t>Do you have any other income, like grant money PPE, EIDL, etc?</t>
  </si>
  <si>
    <t>Professional Services &amp; Cosulting</t>
  </si>
  <si>
    <t>Cash Margin</t>
  </si>
  <si>
    <t xml:space="preserve">  What are your marketing expenses?</t>
  </si>
  <si>
    <t>What is the last month you are current to in you accounting system? </t>
  </si>
  <si>
    <t xml:space="preserve">  What were your total expenses?</t>
  </si>
  <si>
    <t xml:space="preserve">  What were your technology expenses?</t>
  </si>
  <si>
    <t xml:space="preserve">  What were your utility and service costs?</t>
  </si>
  <si>
    <t>Do your sales in the POS system match your sales in the financial system? </t>
  </si>
  <si>
    <t>Loan &amp; Debt Service Costs</t>
  </si>
  <si>
    <t>Enter the total for all third party user &amp; service fees.</t>
  </si>
  <si>
    <t>What are your freight in costs?</t>
  </si>
  <si>
    <t>Who does the bookkepping and accounting? </t>
  </si>
  <si>
    <t>Purchasing/COGS</t>
  </si>
  <si>
    <t>Do you have any loans NOT represented on your financials? </t>
  </si>
  <si>
    <t>What's the date this is being prepared?</t>
  </si>
  <si>
    <t xml:space="preserve">Who is preparing this document? </t>
  </si>
  <si>
    <t>Location 2</t>
  </si>
  <si>
    <t>BASIC INFORMATION</t>
  </si>
  <si>
    <t>ANNUALIZED DATA BY LOCATION</t>
  </si>
  <si>
    <t>CONTEXT FOR ANALYSIS</t>
  </si>
  <si>
    <r>
      <rPr>
        <sz val="15"/>
        <color rgb="FF6B4C85"/>
        <rFont val="Calibri"/>
        <family val="2"/>
      </rPr>
      <t>To calculate your breakeven point, please provide the following data.</t>
    </r>
    <r>
      <rPr>
        <b/>
        <sz val="15"/>
        <color rgb="FF6B4C85"/>
        <rFont val="Calibri"/>
        <family val="2"/>
      </rPr>
      <t xml:space="preserve">
The financial information below should be for a 12 month period or annualized to 12 months.</t>
    </r>
  </si>
  <si>
    <t xml:space="preserve">            If yes, enter dollar amount here</t>
  </si>
  <si>
    <t>Does LY expenses have any major one-time or unusual items? </t>
  </si>
  <si>
    <t>Total Variable Expenses</t>
  </si>
  <si>
    <t>SUMMARY</t>
  </si>
  <si>
    <t>Preparer or retail expert</t>
  </si>
  <si>
    <t>Business vertical</t>
  </si>
  <si>
    <t>FIXED EXPENSES</t>
  </si>
  <si>
    <t>VARIABLE EXPENSES</t>
  </si>
  <si>
    <t>Break-Even Volume</t>
  </si>
  <si>
    <t>Selling &amp; Commissioned Expenses &amp; Taxes</t>
  </si>
  <si>
    <t>Training/Education/Peer Groups</t>
  </si>
  <si>
    <t>Location 1</t>
  </si>
  <si>
    <t>Credit Card Processing &amp; Bank Fees</t>
  </si>
  <si>
    <t xml:space="preserve">Third Party User and Service Fees </t>
  </si>
  <si>
    <t>-</t>
  </si>
  <si>
    <t>From that set of financials what was your annual revenue from sales?</t>
  </si>
  <si>
    <t xml:space="preserve">What are your owners paid in salary/wages? </t>
  </si>
  <si>
    <t>What are your selling staff paid in salary/wages?</t>
  </si>
  <si>
    <t>What are your sales commissions paid to staff?</t>
  </si>
  <si>
    <t>Enter all owner, manager and back office staff related taxes and benefit expenses.</t>
  </si>
  <si>
    <t>Enter all bank-related fees and credit card fees.</t>
  </si>
  <si>
    <t xml:space="preserve">  What is your store rent?</t>
  </si>
  <si>
    <t xml:space="preserve">  What are your travel and entertainment expenses?</t>
  </si>
  <si>
    <t xml:space="preserve">  What are your education &amp; peer group expenses?</t>
  </si>
  <si>
    <t xml:space="preserve">  What are your professional fees?</t>
  </si>
  <si>
    <t xml:space="preserve">  What are your shipping and handling costs?</t>
  </si>
  <si>
    <t xml:space="preserve">  Other variable expenses.</t>
  </si>
  <si>
    <t xml:space="preserve">Shipping &amp; Handling </t>
  </si>
  <si>
    <t>Professional Services &amp; Consulting</t>
  </si>
  <si>
    <t>Footwear</t>
  </si>
  <si>
    <t>Gift</t>
  </si>
  <si>
    <t>49-53%</t>
  </si>
  <si>
    <t>48-53%</t>
  </si>
  <si>
    <t>12-18%</t>
  </si>
  <si>
    <t>6-10%</t>
  </si>
  <si>
    <t>.75-1.25%</t>
  </si>
  <si>
    <t>0-1.5%</t>
  </si>
  <si>
    <t>3-5%</t>
  </si>
  <si>
    <t>6-8%</t>
  </si>
  <si>
    <t>2-3.5%</t>
  </si>
  <si>
    <t>1.8-2.5%</t>
  </si>
  <si>
    <t>1-30%</t>
  </si>
  <si>
    <t>1.5-2.0%</t>
  </si>
  <si>
    <t>47-49%</t>
  </si>
  <si>
    <t>51-54%</t>
  </si>
  <si>
    <t>2-15%</t>
  </si>
  <si>
    <t>49-52%</t>
  </si>
  <si>
    <t>49-51%</t>
  </si>
  <si>
    <t>29-32%</t>
  </si>
  <si>
    <t>28-31%</t>
  </si>
  <si>
    <t>1-3%</t>
  </si>
  <si>
    <t>6-7%</t>
  </si>
  <si>
    <t>LOCATION NAME(S) — Please change to match actual locations</t>
  </si>
  <si>
    <t>Benchmark ranges by vertical</t>
  </si>
  <si>
    <t>Women's</t>
  </si>
  <si>
    <t>Men's</t>
  </si>
  <si>
    <t>These suggested ranges can be modified based on your own experience and preferences, then added to the relevant benchmark cells on the Break-Even Analaysis tab. Make sure to choose a single number (not a range like .75%-1.25%) before pasting.</t>
  </si>
  <si>
    <t>Current Status</t>
  </si>
  <si>
    <t>Sales</t>
  </si>
  <si>
    <t>IMU</t>
  </si>
  <si>
    <t>Markdowns</t>
  </si>
  <si>
    <t>Cash Margin/MMU</t>
  </si>
  <si>
    <t>Fixed Expenses</t>
  </si>
  <si>
    <t>Variable Expenses</t>
  </si>
  <si>
    <t>Input Last Year Average Inventory @ Retail</t>
  </si>
  <si>
    <t>Input Markdown Percent on Excess Inventory</t>
  </si>
  <si>
    <t xml:space="preserve">Cash Margin </t>
  </si>
  <si>
    <t>Turn</t>
  </si>
  <si>
    <t>Cash Flow Change</t>
  </si>
  <si>
    <t>Average Inventory @ Retail</t>
  </si>
  <si>
    <t>Value</t>
  </si>
  <si>
    <t>Change</t>
  </si>
  <si>
    <t>% Change</t>
  </si>
  <si>
    <t>Cash from MDs</t>
  </si>
  <si>
    <t>Expenses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</si>
  <si>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</si>
  <si>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</si>
  <si>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</si>
  <si>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</si>
  <si>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</si>
  <si>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</si>
  <si>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</si>
  <si>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</si>
  <si>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</si>
  <si>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</si>
  <si>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Plan</t>
  </si>
  <si>
    <t>Actual</t>
  </si>
  <si>
    <t>Total</t>
  </si>
  <si>
    <t>%</t>
  </si>
  <si>
    <t>Monthly Expenses-Budget</t>
  </si>
  <si>
    <t>Cash Flow From Operations</t>
  </si>
  <si>
    <t>Last Month</t>
  </si>
  <si>
    <t>Sales from Plan</t>
  </si>
  <si>
    <t>Inflow Plan</t>
  </si>
  <si>
    <t>Income</t>
  </si>
  <si>
    <t>COGS/Purchasing</t>
  </si>
  <si>
    <t>From Last Month P&amp;L</t>
  </si>
  <si>
    <t>Sales Plan</t>
  </si>
  <si>
    <t>Plan Inflow</t>
  </si>
  <si>
    <t>From LM Balance Sheet</t>
  </si>
  <si>
    <t>Cash + ST Rec'b</t>
  </si>
  <si>
    <t>ST Payables</t>
  </si>
  <si>
    <t>PERCENT IMPROVEMENT FOR ALTERNATE CASES</t>
  </si>
  <si>
    <t>Initial Markup (IMU)</t>
  </si>
  <si>
    <t>Annual Consulting Fee</t>
  </si>
  <si>
    <t>What could be accomplished if the retailer took aggressive action.</t>
  </si>
  <si>
    <t>What can be accomplished with minimal new effort and a focus on 
only making crucial corrections.</t>
  </si>
  <si>
    <t>Realistic benchmarks for what 
you can accomplish in the first 
full year of dedicated consulting.</t>
  </si>
  <si>
    <t>CURRENT STATUS</t>
  </si>
  <si>
    <t>AGGRESSIVE ALTERNATIVE</t>
  </si>
  <si>
    <t>Cash Flow:</t>
  </si>
  <si>
    <t>From Last Month
Merch Plan</t>
  </si>
  <si>
    <t>Month 2</t>
  </si>
  <si>
    <t>CURRENT MONTH</t>
  </si>
  <si>
    <t>From the Current Month
Merchandise Plan</t>
  </si>
  <si>
    <t>SALES</t>
  </si>
  <si>
    <t>MONTHLY EXPENSES</t>
  </si>
  <si>
    <t>COGS/PURCHASING/INFLOW</t>
  </si>
  <si>
    <t>AS PER P&amp;L</t>
  </si>
  <si>
    <t>AS PER PLAN</t>
  </si>
  <si>
    <t>As Per Financials (Edit if necessary)</t>
  </si>
  <si>
    <t>Cumulative Cash Flow from Operations</t>
  </si>
  <si>
    <t>12-MONTH CASH FLOW PROJECTIONS</t>
  </si>
  <si>
    <t>12-MONTH CASH POSITIONS</t>
  </si>
  <si>
    <t>Is your accounting system integrated with Point Of Sales?</t>
  </si>
  <si>
    <r>
      <t xml:space="preserve">What are your total COGS or purchases as a </t>
    </r>
    <r>
      <rPr>
        <b/>
        <sz val="14"/>
        <color theme="1"/>
        <rFont val="Calibri (Body)"/>
      </rPr>
      <t>PERCENTAGE</t>
    </r>
    <r>
      <rPr>
        <sz val="14"/>
        <color theme="1"/>
        <rFont val="Calibri"/>
        <family val="2"/>
        <scheme val="minor"/>
      </rPr>
      <t xml:space="preserve">? </t>
    </r>
  </si>
  <si>
    <r>
      <t xml:space="preserve">What are your total COGS or purchases in </t>
    </r>
    <r>
      <rPr>
        <b/>
        <sz val="14"/>
        <color theme="1"/>
        <rFont val="Calibri (Body)"/>
      </rPr>
      <t>DOLLARS</t>
    </r>
    <r>
      <rPr>
        <sz val="14"/>
        <color rgb="FF000000"/>
        <rFont val="Calibri"/>
        <family val="2"/>
        <scheme val="minor"/>
      </rPr>
      <t xml:space="preserve">  </t>
    </r>
    <r>
      <rPr>
        <b/>
        <sz val="14"/>
        <color rgb="FFFF0000"/>
        <rFont val="Calibri (Body)"/>
      </rPr>
      <t>OR…</t>
    </r>
  </si>
  <si>
    <t>What is the business's vertical?</t>
  </si>
  <si>
    <t xml:space="preserve">     Per Month</t>
  </si>
  <si>
    <t>Other Fixed Expenses (automatically calculated)</t>
  </si>
  <si>
    <t>CONSERVATIVE CASE</t>
  </si>
  <si>
    <t>EXPECTED SCENARIO</t>
  </si>
  <si>
    <t>Var $</t>
  </si>
  <si>
    <t>Var %</t>
  </si>
  <si>
    <t>Cash &amp; Short-Term Receivables</t>
  </si>
  <si>
    <t>Short-Term Payables</t>
  </si>
  <si>
    <t>End-of-Month/Future Cash Position</t>
  </si>
  <si>
    <t>Beginning-of-Month Cash Position</t>
  </si>
  <si>
    <t>**Inflow from Plan</t>
  </si>
  <si>
    <r>
      <rPr>
        <b/>
        <sz val="18"/>
        <color rgb="FF6B4C85"/>
        <rFont val="Calibri (Body)"/>
      </rPr>
      <t>IMPORTANT: Enter the current month into cell D9 before adding any additional data.</t>
    </r>
    <r>
      <rPr>
        <sz val="14"/>
        <color rgb="FF6B4C85"/>
        <rFont val="Calibri"/>
        <family val="2"/>
        <scheme val="minor"/>
      </rPr>
      <t xml:space="preserve">
Expense Forecast can be inserted based on actual expenses or a prepared budget that you have produced in collaboration with the client.</t>
    </r>
  </si>
  <si>
    <t>**Expense Forecast</t>
  </si>
  <si>
    <t>TOTAL</t>
  </si>
  <si>
    <t>Week 12</t>
  </si>
  <si>
    <t>Week 11</t>
  </si>
  <si>
    <t>Week 10</t>
  </si>
  <si>
    <t>Week 9</t>
  </si>
  <si>
    <t>Week 8</t>
  </si>
  <si>
    <t>Week 7</t>
  </si>
  <si>
    <t>Week 6</t>
  </si>
  <si>
    <t>Week 5</t>
  </si>
  <si>
    <t>Week 4</t>
  </si>
  <si>
    <t>Week 3</t>
  </si>
  <si>
    <t>Week 2</t>
  </si>
  <si>
    <t>Week 1</t>
  </si>
  <si>
    <t>ENDING CASH BALANCE</t>
  </si>
  <si>
    <t>Total Cash Out</t>
  </si>
  <si>
    <t>Other Operating Expenses</t>
  </si>
  <si>
    <t xml:space="preserve">Payroll      </t>
  </si>
  <si>
    <t>Sales Tax</t>
  </si>
  <si>
    <t>Bank Loan Payments</t>
  </si>
  <si>
    <t>Credit Card Payments</t>
  </si>
  <si>
    <t>Vendor Payments Only</t>
  </si>
  <si>
    <t>CASH OUT</t>
  </si>
  <si>
    <t>Total Cash In</t>
  </si>
  <si>
    <t>Custom Category 5</t>
  </si>
  <si>
    <t>Custom Category 4</t>
  </si>
  <si>
    <t>Custom Category 3</t>
  </si>
  <si>
    <t>Custom Category 2</t>
  </si>
  <si>
    <t>Other Cash Infusion</t>
  </si>
  <si>
    <t>Retail Sales Online</t>
  </si>
  <si>
    <t>Retail Sales Store</t>
  </si>
  <si>
    <t>CASH IN</t>
  </si>
  <si>
    <t>TOTALS</t>
  </si>
  <si>
    <r>
      <t xml:space="preserve">Starting Cash Balance
</t>
    </r>
    <r>
      <rPr>
        <b/>
        <sz val="11"/>
        <color theme="1"/>
        <rFont val="Calibri (Body)"/>
      </rPr>
      <t>(net of outstanding checks)</t>
    </r>
  </si>
  <si>
    <t>Enter start date of week 1:</t>
  </si>
  <si>
    <r>
      <rPr>
        <b/>
        <sz val="20"/>
        <color rgb="FF6B4C84"/>
        <rFont val="Calibri (Body)"/>
      </rPr>
      <t xml:space="preserve">IMPORTANT: Only edit the gray cells. All other cells will calculate values automatically. </t>
    </r>
    <r>
      <rPr>
        <sz val="20"/>
        <color rgb="FF6B4C84"/>
        <rFont val="Calibri (Body)"/>
      </rPr>
      <t xml:space="preserve">
Enter the date that begins week 1 in C10 before continuing.</t>
    </r>
  </si>
  <si>
    <t>Prepared by:</t>
  </si>
  <si>
    <t>Date prepared:</t>
  </si>
  <si>
    <t>Client Name</t>
  </si>
  <si>
    <t>Static expenses that tend not change with sales</t>
  </si>
  <si>
    <t>Definition</t>
  </si>
  <si>
    <t>Examples</t>
  </si>
  <si>
    <t xml:space="preserve">Expenses that tend to vary with sales </t>
  </si>
  <si>
    <r>
      <rPr>
        <b/>
        <sz val="16"/>
        <color theme="1"/>
        <rFont val="Calibri"/>
        <family val="2"/>
        <scheme val="minor"/>
      </rPr>
      <t>Selling Payroll</t>
    </r>
    <r>
      <rPr>
        <sz val="16"/>
        <color theme="1"/>
        <rFont val="Calibri"/>
        <family val="2"/>
        <scheme val="minor"/>
      </rPr>
      <t xml:space="preserve">
   Selling wages/salary
</t>
    </r>
    <r>
      <rPr>
        <b/>
        <sz val="16"/>
        <color theme="1"/>
        <rFont val="Calibri"/>
        <family val="2"/>
        <scheme val="minor"/>
      </rPr>
      <t>Commissions</t>
    </r>
    <r>
      <rPr>
        <sz val="16"/>
        <color theme="1"/>
        <rFont val="Calibri"/>
        <family val="2"/>
        <scheme val="minor"/>
      </rPr>
      <t xml:space="preserve">
   Salesperson Commission
</t>
    </r>
    <r>
      <rPr>
        <b/>
        <sz val="16"/>
        <color theme="1"/>
        <rFont val="Calibri"/>
        <family val="2"/>
        <scheme val="minor"/>
      </rPr>
      <t>Commissioned Expenses &amp; Taxes</t>
    </r>
    <r>
      <rPr>
        <sz val="16"/>
        <color theme="1"/>
        <rFont val="Calibri"/>
        <family val="2"/>
        <scheme val="minor"/>
      </rPr>
      <t xml:space="preserve">
   Employee Benefits
   Health Insurance
   Life Insurance
   Payroll Expense
   Payroll Tax FICA, SUI, FUTA
</t>
    </r>
    <r>
      <rPr>
        <b/>
        <sz val="16"/>
        <color theme="1"/>
        <rFont val="Calibri"/>
        <family val="2"/>
        <scheme val="minor"/>
      </rPr>
      <t>Marketing Expenses</t>
    </r>
    <r>
      <rPr>
        <sz val="16"/>
        <color theme="1"/>
        <rFont val="Calibri"/>
        <family val="2"/>
        <scheme val="minor"/>
      </rPr>
      <t xml:space="preserve">
   Ad fees
   Marketing costs
   Social Media
   Email Service
   Photo Shoots
</t>
    </r>
    <r>
      <rPr>
        <b/>
        <sz val="16"/>
        <color theme="1"/>
        <rFont val="Calibri"/>
        <family val="2"/>
        <scheme val="minor"/>
      </rPr>
      <t>Shipping &amp; Handling, Postage</t>
    </r>
    <r>
      <rPr>
        <sz val="16"/>
        <color theme="1"/>
        <rFont val="Calibri"/>
        <family val="2"/>
        <scheme val="minor"/>
      </rPr>
      <t xml:space="preserve">
</t>
    </r>
    <r>
      <rPr>
        <b/>
        <sz val="16"/>
        <color theme="1"/>
        <rFont val="Calibri"/>
        <family val="2"/>
        <scheme val="minor"/>
      </rPr>
      <t>Credit Card Processing &amp; Bank Fees</t>
    </r>
    <r>
      <rPr>
        <sz val="16"/>
        <color theme="1"/>
        <rFont val="Calibri"/>
        <family val="2"/>
        <scheme val="minor"/>
      </rPr>
      <t xml:space="preserve">
   Bank Charges
   Credit Card Processing Fee
</t>
    </r>
    <r>
      <rPr>
        <b/>
        <sz val="16"/>
        <color theme="1"/>
        <rFont val="Calibri"/>
        <family val="2"/>
        <scheme val="minor"/>
      </rPr>
      <t>Third Party User &amp; Service Fees</t>
    </r>
    <r>
      <rPr>
        <sz val="16"/>
        <color theme="1"/>
        <rFont val="Calibri"/>
        <family val="2"/>
        <scheme val="minor"/>
      </rPr>
      <t xml:space="preserve">
   Service Fees i..e Farfetch
   Amazon Hosting/selling fees
</t>
    </r>
    <r>
      <rPr>
        <b/>
        <sz val="16"/>
        <color theme="1"/>
        <rFont val="Calibri"/>
        <family val="2"/>
        <scheme val="minor"/>
      </rPr>
      <t>Other Variable Expenses</t>
    </r>
    <r>
      <rPr>
        <sz val="16"/>
        <color theme="1"/>
        <rFont val="Calibri"/>
        <family val="2"/>
        <scheme val="minor"/>
      </rPr>
      <t xml:space="preserve">
   Alterations
   Buying Office
   Printing 
   Store Supplies
   Purchase Discounts
   Bad debt
   Employee Recruitment
   Donations
   Dues
   Subscriptions</t>
    </r>
  </si>
  <si>
    <t>Benchmarks</t>
  </si>
  <si>
    <r>
      <rPr>
        <b/>
        <sz val="18"/>
        <color rgb="FF6B4C85"/>
        <rFont val="Calibri (Body)"/>
      </rPr>
      <t xml:space="preserve">To complete the PPW, please provide data for </t>
    </r>
    <r>
      <rPr>
        <b/>
        <u/>
        <sz val="18"/>
        <color rgb="FF6B4C85"/>
        <rFont val="Calibri (Body)"/>
      </rPr>
      <t>all</t>
    </r>
    <r>
      <rPr>
        <b/>
        <sz val="18"/>
        <color rgb="FF6B4C85"/>
        <rFont val="Calibri (Body)"/>
      </rPr>
      <t xml:space="preserve"> gray boxes:                          .
</t>
    </r>
    <r>
      <rPr>
        <sz val="16"/>
        <color rgb="FF6B4C85"/>
        <rFont val="Calibri (Body)"/>
      </rPr>
      <t>Other data, including "Current Status" values and benchmarks (other than IMU and Markdows) are taken from the Break-Even Analysis tabs.</t>
    </r>
  </si>
  <si>
    <t>Custom Category 1</t>
  </si>
  <si>
    <r>
      <rPr>
        <b/>
        <sz val="16"/>
        <color theme="1"/>
        <rFont val="Calibri"/>
        <family val="2"/>
        <scheme val="minor"/>
      </rPr>
      <t xml:space="preserve">Salary &amp; Wages </t>
    </r>
    <r>
      <rPr>
        <sz val="16"/>
        <color theme="1"/>
        <rFont val="Calibri"/>
        <family val="2"/>
        <scheme val="minor"/>
      </rPr>
      <t xml:space="preserve">
   Owner's
   Manager's
</t>
    </r>
    <r>
      <rPr>
        <b/>
        <sz val="16"/>
        <color theme="1"/>
        <rFont val="Calibri"/>
        <family val="2"/>
        <scheme val="minor"/>
      </rPr>
      <t>Wage Expense &amp; Taxes</t>
    </r>
    <r>
      <rPr>
        <sz val="16"/>
        <color theme="1"/>
        <rFont val="Calibri"/>
        <family val="2"/>
        <scheme val="minor"/>
      </rPr>
      <t xml:space="preserve">
   Employee Benefits
   401K, Retirement Plans
   Health Insurance
   Life Insurance
   Payroll Expense
   Payroll Tax FICA, SUI, FUTA
</t>
    </r>
    <r>
      <rPr>
        <b/>
        <sz val="16"/>
        <color theme="1"/>
        <rFont val="Calibri"/>
        <family val="2"/>
        <scheme val="minor"/>
      </rPr>
      <t>Rent</t>
    </r>
    <r>
      <rPr>
        <sz val="16"/>
        <color theme="1"/>
        <rFont val="Calibri"/>
        <family val="2"/>
        <scheme val="minor"/>
      </rPr>
      <t xml:space="preserve">
</t>
    </r>
    <r>
      <rPr>
        <b/>
        <sz val="16"/>
        <color theme="1"/>
        <rFont val="Calibri"/>
        <family val="2"/>
        <scheme val="minor"/>
      </rPr>
      <t>Technology Expenses</t>
    </r>
    <r>
      <rPr>
        <sz val="16"/>
        <color theme="1"/>
        <rFont val="Calibri"/>
        <family val="2"/>
        <scheme val="minor"/>
      </rPr>
      <t xml:space="preserve">
   POS
   Computer/Printer
   Cell Phone
   Internet Fee
   E-Commerce Technology
   Management Software
</t>
    </r>
    <r>
      <rPr>
        <b/>
        <sz val="16"/>
        <color theme="1"/>
        <rFont val="Calibri"/>
        <family val="2"/>
        <scheme val="minor"/>
      </rPr>
      <t>Travel &amp; Entertainment</t>
    </r>
    <r>
      <rPr>
        <sz val="16"/>
        <color theme="1"/>
        <rFont val="Calibri"/>
        <family val="2"/>
        <scheme val="minor"/>
      </rPr>
      <t xml:space="preserve">
   Travel, meals
   Entertainment
   Trade show expenses
</t>
    </r>
    <r>
      <rPr>
        <b/>
        <sz val="16"/>
        <color theme="1"/>
        <rFont val="Calibri"/>
        <family val="2"/>
        <scheme val="minor"/>
      </rPr>
      <t>Professional Services &amp; Consulting</t>
    </r>
    <r>
      <rPr>
        <sz val="16"/>
        <color theme="1"/>
        <rFont val="Calibri"/>
        <family val="2"/>
        <scheme val="minor"/>
      </rPr>
      <t xml:space="preserve">
   Legal fees
   Accounting Fees
   Consulting Fees
</t>
    </r>
    <r>
      <rPr>
        <b/>
        <sz val="16"/>
        <color theme="1"/>
        <rFont val="Calibri"/>
        <family val="2"/>
        <scheme val="minor"/>
      </rPr>
      <t>Utilities &amp; Services</t>
    </r>
    <r>
      <rPr>
        <sz val="16"/>
        <color theme="1"/>
        <rFont val="Calibri"/>
        <family val="2"/>
        <scheme val="minor"/>
      </rPr>
      <t xml:space="preserve">
   Alarm
   Rubbish, 
   Telephone (Landline)
   Electric
   CAM
   Cleaning
   Maintenance/Repair
</t>
    </r>
    <r>
      <rPr>
        <b/>
        <sz val="16"/>
        <color theme="1"/>
        <rFont val="Calibri"/>
        <family val="2"/>
        <scheme val="minor"/>
      </rPr>
      <t>Loan &amp; Debt Service Costs</t>
    </r>
    <r>
      <rPr>
        <sz val="16"/>
        <color theme="1"/>
        <rFont val="Calibri"/>
        <family val="2"/>
        <scheme val="minor"/>
      </rPr>
      <t xml:space="preserve"> 
   Cost of Servicing Debt
   Credit Card Debt Fees
   Principal
   Loan Interest
   Amortization
</t>
    </r>
    <r>
      <rPr>
        <b/>
        <sz val="16"/>
        <color theme="1"/>
        <rFont val="Calibri"/>
        <family val="2"/>
        <scheme val="minor"/>
      </rPr>
      <t>Training/Education/Peer Groups</t>
    </r>
    <r>
      <rPr>
        <sz val="16"/>
        <color theme="1"/>
        <rFont val="Calibri"/>
        <family val="2"/>
        <scheme val="minor"/>
      </rPr>
      <t xml:space="preserve">
   Education 
   Peer Group Expenses
</t>
    </r>
    <r>
      <rPr>
        <b/>
        <sz val="16"/>
        <color theme="1"/>
        <rFont val="Calibri"/>
        <family val="2"/>
        <scheme val="minor"/>
      </rPr>
      <t>Other Fixed Expenses</t>
    </r>
    <r>
      <rPr>
        <sz val="16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(Calculated on the Break-even analysis)</t>
    </r>
    <r>
      <rPr>
        <sz val="16"/>
        <color theme="1"/>
        <rFont val="Calibri"/>
        <family val="2"/>
        <scheme val="minor"/>
      </rPr>
      <t xml:space="preserve">
   Automobile
   General Insurance
   Property Taxes
   Supplies &amp; Equipment Office
   Taxes &amp; Licenses
   Window Trim/Store Decor</t>
    </r>
  </si>
  <si>
    <t>©2021, Management One</t>
  </si>
  <si>
    <t>Types of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</si>
</sst>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0.0"/>
    <numFmt numFmtId="167" formatCode="#,##0.0_);[Red]\(#,##0.0\)"/>
    <numFmt numFmtId="168" formatCode="0.00_);[Red]\(0.00\)"/>
    <numFmt numFmtId="169" formatCode="[$-409]mmmm\-yy;@"/>
    <numFmt numFmtId="170" formatCode="[$-409]mmm\-yy;@"/>
    <numFmt numFmtId="171" formatCode="m/d;@"/>
    <numFmt numFmtId="172" formatCode="&quot;$&quot;#,##0"/>
    <numFmt numFmtId="173" formatCode="m/d/yy;@"/>
  </numFmts>
  <fonts count="10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 (Body)"/>
    </font>
    <font>
      <b/>
      <sz val="14"/>
      <color rgb="FFFF0000"/>
      <name val="Calibri (Body)"/>
    </font>
    <font>
      <sz val="13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6B4C85"/>
      <name val="Calibri"/>
      <family val="2"/>
    </font>
    <font>
      <b/>
      <sz val="14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4"/>
      <color rgb="FF6B4C85"/>
      <name val="Calibri"/>
      <family val="2"/>
      <scheme val="minor"/>
    </font>
    <font>
      <b/>
      <sz val="11"/>
      <color rgb="FF6B4C85"/>
      <name val="Calibri"/>
      <family val="2"/>
      <scheme val="minor"/>
    </font>
    <font>
      <sz val="11"/>
      <color rgb="FF6B4C85"/>
      <name val="Calibri"/>
      <family val="2"/>
      <scheme val="minor"/>
    </font>
    <font>
      <sz val="15"/>
      <color rgb="FF6B4C85"/>
      <name val="Calibri"/>
      <family val="2"/>
    </font>
    <font>
      <b/>
      <sz val="15"/>
      <color rgb="FF6B4C85"/>
      <name val="Calibri"/>
      <family val="2"/>
    </font>
    <font>
      <i/>
      <sz val="14"/>
      <color theme="1"/>
      <name val="Calibri"/>
      <family val="2"/>
      <scheme val="minor"/>
    </font>
    <font>
      <b/>
      <i/>
      <sz val="20"/>
      <color theme="0"/>
      <name val="Calibri"/>
      <family val="2"/>
      <scheme val="minor"/>
    </font>
    <font>
      <b/>
      <sz val="17"/>
      <color rgb="FF6B4C85"/>
      <name val="Calibri"/>
      <family val="2"/>
      <scheme val="minor"/>
    </font>
    <font>
      <sz val="17"/>
      <color theme="1"/>
      <name val="Calibri"/>
      <family val="2"/>
      <scheme val="minor"/>
    </font>
    <font>
      <b/>
      <i/>
      <sz val="14"/>
      <color rgb="FFFFFFFF"/>
      <name val="Calibri"/>
      <family val="2"/>
      <scheme val="minor"/>
    </font>
    <font>
      <b/>
      <sz val="11"/>
      <color rgb="FF62A9E8"/>
      <name val="Calibri"/>
      <family val="2"/>
      <scheme val="minor"/>
    </font>
    <font>
      <b/>
      <sz val="11"/>
      <color rgb="FFE97935"/>
      <name val="Calibri"/>
      <family val="2"/>
      <scheme val="minor"/>
    </font>
    <font>
      <sz val="11"/>
      <color rgb="FFE9793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000000"/>
      <name val="Tahoma"/>
      <family val="2"/>
    </font>
    <font>
      <b/>
      <i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rgb="FFFFFFFF"/>
      <name val="Calibri"/>
      <family val="2"/>
      <scheme val="minor"/>
    </font>
    <font>
      <b/>
      <sz val="18"/>
      <color theme="1"/>
      <name val="Calibri (Body)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3"/>
      <color rgb="FF6B4C85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6B4C85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rgb="FF6B4C85"/>
      <name val="Calibri (Body)"/>
    </font>
    <font>
      <b/>
      <sz val="18"/>
      <color rgb="FF6B4C85"/>
      <name val="Calibri (Body)"/>
    </font>
    <font>
      <sz val="14"/>
      <color rgb="FF6B4C85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b/>
      <i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E97935"/>
      <name val="Calibri"/>
      <family val="2"/>
      <scheme val="minor"/>
    </font>
    <font>
      <b/>
      <sz val="13"/>
      <color theme="9" tint="-0.249977111117893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3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3"/>
      <color theme="5"/>
      <name val="Calibri"/>
      <family val="2"/>
      <scheme val="minor"/>
    </font>
    <font>
      <sz val="13"/>
      <color theme="7"/>
      <name val="Calibri"/>
      <family val="2"/>
      <scheme val="minor"/>
    </font>
    <font>
      <b/>
      <sz val="13"/>
      <color theme="7"/>
      <name val="Calibri"/>
      <family val="2"/>
      <scheme val="minor"/>
    </font>
    <font>
      <b/>
      <sz val="13"/>
      <color rgb="FF00B050"/>
      <name val="Calibri"/>
      <family val="2"/>
      <scheme val="minor"/>
    </font>
    <font>
      <b/>
      <sz val="16"/>
      <color theme="7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rgb="FF6B4C85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rgb="FF6B4C85"/>
      <name val="Calibri"/>
      <family val="2"/>
      <scheme val="minor"/>
    </font>
    <font>
      <sz val="14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</font>
    <font>
      <i/>
      <sz val="14"/>
      <name val="Calibri"/>
      <family val="2"/>
    </font>
    <font>
      <sz val="14"/>
      <color theme="1"/>
      <name val="Calibri (Body)"/>
    </font>
    <font>
      <b/>
      <sz val="14"/>
      <color theme="0"/>
      <name val="Calibri (Body)"/>
    </font>
    <font>
      <sz val="14"/>
      <name val="Calibri (Body)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6B4C85"/>
      <name val="Calibri"/>
      <family val="2"/>
    </font>
    <font>
      <sz val="11"/>
      <color theme="0"/>
      <name val="Calibri (Body)"/>
    </font>
    <font>
      <b/>
      <sz val="16"/>
      <color theme="0"/>
      <name val="Calibri (Body)"/>
    </font>
    <font>
      <b/>
      <sz val="18"/>
      <color theme="0"/>
      <name val="Calibri (Body)"/>
    </font>
    <font>
      <sz val="14"/>
      <color theme="0"/>
      <name val="Calibri"/>
      <family val="2"/>
      <scheme val="minor"/>
    </font>
    <font>
      <sz val="11"/>
      <color theme="5"/>
      <name val="Calibri (Body)"/>
    </font>
    <font>
      <b/>
      <sz val="14"/>
      <color theme="5"/>
      <name val="Calibri (Body)"/>
    </font>
    <font>
      <b/>
      <sz val="14"/>
      <color theme="5"/>
      <name val="Calibri"/>
      <family val="2"/>
    </font>
    <font>
      <sz val="17"/>
      <color rgb="FF000000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6B4C84"/>
      <name val="Calibri"/>
      <family val="2"/>
      <scheme val="minor"/>
    </font>
    <font>
      <b/>
      <i/>
      <sz val="20"/>
      <color rgb="FF6B4C8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 (Body)"/>
    </font>
    <font>
      <sz val="11"/>
      <color rgb="FF6B4C84"/>
      <name val="Calibri"/>
      <family val="2"/>
      <scheme val="minor"/>
    </font>
    <font>
      <sz val="16"/>
      <color rgb="FF6B4C84"/>
      <name val="Calibri"/>
      <family val="2"/>
      <scheme val="minor"/>
    </font>
    <font>
      <b/>
      <sz val="11"/>
      <color rgb="FF6B4C84"/>
      <name val="Calibri"/>
      <family val="2"/>
      <scheme val="minor"/>
    </font>
    <font>
      <b/>
      <sz val="16"/>
      <color rgb="FF6B4C84"/>
      <name val="Calibri"/>
      <family val="2"/>
      <scheme val="minor"/>
    </font>
    <font>
      <sz val="20"/>
      <color rgb="FF6B4C84"/>
      <name val="Calibri"/>
      <family val="2"/>
      <scheme val="minor"/>
    </font>
    <font>
      <sz val="20"/>
      <color rgb="FF6B4C84"/>
      <name val="Calibri (Body)"/>
    </font>
    <font>
      <b/>
      <sz val="20"/>
      <color rgb="FF6B4C84"/>
      <name val="Calibri (Body)"/>
    </font>
    <font>
      <b/>
      <sz val="18"/>
      <color rgb="FF6B4C85"/>
      <name val="Calibri"/>
      <family val="2"/>
      <scheme val="minor"/>
    </font>
    <font>
      <b/>
      <u/>
      <sz val="18"/>
      <color rgb="FF6B4C85"/>
      <name val="Calibri (Body)"/>
    </font>
    <font>
      <b/>
      <u/>
      <sz val="2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B4C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FE6FF"/>
        <bgColor indexed="64"/>
      </patternFill>
    </fill>
    <fill>
      <patternFill patternType="solid">
        <fgColor rgb="FFEDEFFF"/>
        <bgColor indexed="64"/>
      </patternFill>
    </fill>
    <fill>
      <patternFill patternType="solid">
        <fgColor rgb="FFEED447"/>
        <bgColor indexed="64"/>
      </patternFill>
    </fill>
    <fill>
      <patternFill patternType="solid">
        <fgColor rgb="FFE97935"/>
        <bgColor indexed="64"/>
      </patternFill>
    </fill>
    <fill>
      <patternFill patternType="solid">
        <fgColor rgb="FF62A9E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D4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AE6"/>
        <bgColor indexed="64"/>
      </patternFill>
    </fill>
    <fill>
      <patternFill patternType="solid">
        <fgColor rgb="FFFCE9E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6B4C8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3D401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n">
        <color rgb="FF6B4C85"/>
      </bottom>
      <diagonal/>
    </border>
    <border>
      <left style="thin">
        <color rgb="FF6B4C85"/>
      </left>
      <right style="thin">
        <color rgb="FF6B4C85"/>
      </right>
      <top style="thin">
        <color rgb="FF6B4C85"/>
      </top>
      <bottom style="thin">
        <color rgb="FF6B4C85"/>
      </bottom>
      <diagonal/>
    </border>
    <border>
      <left/>
      <right/>
      <top/>
      <bottom style="medium">
        <color rgb="FF6B4C85"/>
      </bottom>
      <diagonal/>
    </border>
    <border>
      <left style="thin">
        <color rgb="FF6B4C85"/>
      </left>
      <right/>
      <top style="thin">
        <color rgb="FF6B4C85"/>
      </top>
      <bottom/>
      <diagonal/>
    </border>
    <border>
      <left/>
      <right/>
      <top style="thin">
        <color rgb="FF6B4C85"/>
      </top>
      <bottom/>
      <diagonal/>
    </border>
    <border>
      <left/>
      <right style="thin">
        <color rgb="FF6B4C85"/>
      </right>
      <top style="thin">
        <color rgb="FF6B4C85"/>
      </top>
      <bottom/>
      <diagonal/>
    </border>
    <border>
      <left style="thin">
        <color rgb="FF6B4C85"/>
      </left>
      <right/>
      <top/>
      <bottom/>
      <diagonal/>
    </border>
    <border>
      <left/>
      <right style="thin">
        <color rgb="FF6B4C85"/>
      </right>
      <top/>
      <bottom/>
      <diagonal/>
    </border>
    <border>
      <left style="thin">
        <color rgb="FF6B4C85"/>
      </left>
      <right/>
      <top/>
      <bottom style="thin">
        <color rgb="FF6B4C85"/>
      </bottom>
      <diagonal/>
    </border>
    <border>
      <left/>
      <right style="thin">
        <color rgb="FF6B4C85"/>
      </right>
      <top/>
      <bottom style="thin">
        <color rgb="FF6B4C85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62A9E8"/>
      </left>
      <right/>
      <top style="medium">
        <color rgb="FF62A9E8"/>
      </top>
      <bottom/>
      <diagonal/>
    </border>
    <border>
      <left/>
      <right/>
      <top style="medium">
        <color rgb="FF62A9E8"/>
      </top>
      <bottom/>
      <diagonal/>
    </border>
    <border>
      <left/>
      <right style="medium">
        <color rgb="FF62A9E8"/>
      </right>
      <top style="medium">
        <color rgb="FF62A9E8"/>
      </top>
      <bottom/>
      <diagonal/>
    </border>
    <border>
      <left style="medium">
        <color rgb="FF62A9E8"/>
      </left>
      <right/>
      <top/>
      <bottom/>
      <diagonal/>
    </border>
    <border>
      <left/>
      <right style="medium">
        <color rgb="FF62A9E8"/>
      </right>
      <top/>
      <bottom/>
      <diagonal/>
    </border>
    <border>
      <left style="medium">
        <color rgb="FF62A9E8"/>
      </left>
      <right/>
      <top/>
      <bottom style="medium">
        <color rgb="FF62A9E8"/>
      </bottom>
      <diagonal/>
    </border>
    <border>
      <left/>
      <right/>
      <top/>
      <bottom style="medium">
        <color rgb="FF62A9E8"/>
      </bottom>
      <diagonal/>
    </border>
    <border>
      <left/>
      <right style="medium">
        <color rgb="FF62A9E8"/>
      </right>
      <top/>
      <bottom style="medium">
        <color rgb="FF62A9E8"/>
      </bottom>
      <diagonal/>
    </border>
    <border>
      <left style="medium">
        <color rgb="FFE97935"/>
      </left>
      <right/>
      <top style="medium">
        <color rgb="FFE97935"/>
      </top>
      <bottom/>
      <diagonal/>
    </border>
    <border>
      <left/>
      <right/>
      <top style="medium">
        <color rgb="FFE97935"/>
      </top>
      <bottom/>
      <diagonal/>
    </border>
    <border>
      <left/>
      <right style="medium">
        <color rgb="FFE97935"/>
      </right>
      <top style="medium">
        <color rgb="FFE97935"/>
      </top>
      <bottom/>
      <diagonal/>
    </border>
    <border>
      <left style="medium">
        <color rgb="FFE97935"/>
      </left>
      <right/>
      <top/>
      <bottom/>
      <diagonal/>
    </border>
    <border>
      <left/>
      <right style="medium">
        <color rgb="FFE97935"/>
      </right>
      <top/>
      <bottom/>
      <diagonal/>
    </border>
    <border>
      <left style="medium">
        <color rgb="FFE97935"/>
      </left>
      <right/>
      <top/>
      <bottom style="medium">
        <color rgb="FFE97935"/>
      </bottom>
      <diagonal/>
    </border>
    <border>
      <left/>
      <right/>
      <top/>
      <bottom style="medium">
        <color rgb="FFE97935"/>
      </bottom>
      <diagonal/>
    </border>
    <border>
      <left/>
      <right style="medium">
        <color rgb="FFE97935"/>
      </right>
      <top/>
      <bottom style="medium">
        <color rgb="FFE97935"/>
      </bottom>
      <diagonal/>
    </border>
    <border>
      <left style="medium">
        <color rgb="FF6B4C85"/>
      </left>
      <right/>
      <top style="medium">
        <color rgb="FF6B4C85"/>
      </top>
      <bottom/>
      <diagonal/>
    </border>
    <border>
      <left/>
      <right/>
      <top style="medium">
        <color rgb="FF6B4C85"/>
      </top>
      <bottom/>
      <diagonal/>
    </border>
    <border>
      <left/>
      <right style="medium">
        <color rgb="FF6B4C85"/>
      </right>
      <top style="medium">
        <color rgb="FF6B4C85"/>
      </top>
      <bottom/>
      <diagonal/>
    </border>
    <border>
      <left style="medium">
        <color rgb="FF6B4C85"/>
      </left>
      <right/>
      <top/>
      <bottom/>
      <diagonal/>
    </border>
    <border>
      <left/>
      <right style="medium">
        <color rgb="FF6B4C85"/>
      </right>
      <top/>
      <bottom/>
      <diagonal/>
    </border>
    <border>
      <left style="medium">
        <color rgb="FF6B4C85"/>
      </left>
      <right/>
      <top/>
      <bottom style="medium">
        <color rgb="FF6B4C85"/>
      </bottom>
      <diagonal/>
    </border>
    <border>
      <left/>
      <right style="medium">
        <color rgb="FF6B4C85"/>
      </right>
      <top/>
      <bottom style="medium">
        <color rgb="FF6B4C85"/>
      </bottom>
      <diagonal/>
    </border>
    <border>
      <left style="thin">
        <color rgb="FF6B4C85"/>
      </left>
      <right/>
      <top style="thin">
        <color rgb="FF6B4C85"/>
      </top>
      <bottom style="thin">
        <color rgb="FF6B4C85"/>
      </bottom>
      <diagonal/>
    </border>
    <border>
      <left style="thin">
        <color rgb="FF6B4C85"/>
      </left>
      <right style="thin">
        <color rgb="FF6B4C85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rgb="FF6B4C85"/>
      </right>
      <top/>
      <bottom/>
      <diagonal/>
    </border>
    <border>
      <left style="hair">
        <color rgb="FF6B4C85"/>
      </left>
      <right style="hair">
        <color rgb="FF6B4C85"/>
      </right>
      <top/>
      <bottom/>
      <diagonal/>
    </border>
    <border>
      <left style="hair">
        <color rgb="FF6B4C85"/>
      </left>
      <right/>
      <top/>
      <bottom/>
      <diagonal/>
    </border>
    <border>
      <left/>
      <right style="hair">
        <color rgb="FF6B4C85"/>
      </right>
      <top/>
      <bottom style="hair">
        <color rgb="FF6B4C85"/>
      </bottom>
      <diagonal/>
    </border>
    <border>
      <left style="hair">
        <color rgb="FF6B4C85"/>
      </left>
      <right style="hair">
        <color rgb="FF6B4C85"/>
      </right>
      <top/>
      <bottom style="hair">
        <color rgb="FF6B4C85"/>
      </bottom>
      <diagonal/>
    </border>
    <border>
      <left style="hair">
        <color rgb="FF6B4C85"/>
      </left>
      <right/>
      <top/>
      <bottom style="hair">
        <color rgb="FF6B4C85"/>
      </bottom>
      <diagonal/>
    </border>
    <border>
      <left/>
      <right/>
      <top/>
      <bottom style="medium">
        <color rgb="FFF2D400"/>
      </bottom>
      <diagonal/>
    </border>
    <border>
      <left/>
      <right/>
      <top/>
      <bottom style="medium">
        <color rgb="FF00B050"/>
      </bottom>
      <diagonal/>
    </border>
    <border>
      <left style="medium">
        <color rgb="FFF2D400"/>
      </left>
      <right/>
      <top style="medium">
        <color rgb="FFF2D400"/>
      </top>
      <bottom/>
      <diagonal/>
    </border>
    <border>
      <left/>
      <right/>
      <top style="medium">
        <color rgb="FFF2D400"/>
      </top>
      <bottom/>
      <diagonal/>
    </border>
    <border>
      <left/>
      <right style="medium">
        <color rgb="FFF2D400"/>
      </right>
      <top style="medium">
        <color rgb="FFF2D400"/>
      </top>
      <bottom/>
      <diagonal/>
    </border>
    <border>
      <left style="medium">
        <color rgb="FFF2D400"/>
      </left>
      <right/>
      <top/>
      <bottom/>
      <diagonal/>
    </border>
    <border>
      <left/>
      <right style="medium">
        <color rgb="FFF2D400"/>
      </right>
      <top/>
      <bottom/>
      <diagonal/>
    </border>
    <border>
      <left style="medium">
        <color rgb="FFF2D400"/>
      </left>
      <right/>
      <top/>
      <bottom style="medium">
        <color rgb="FFF2D400"/>
      </bottom>
      <diagonal/>
    </border>
    <border>
      <left/>
      <right style="medium">
        <color rgb="FFF2D400"/>
      </right>
      <top/>
      <bottom style="medium">
        <color rgb="FFF2D400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/>
      <bottom style="thin">
        <color theme="5"/>
      </bottom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/>
      <right/>
      <top/>
      <bottom style="thin">
        <color theme="7"/>
      </bottom>
      <diagonal/>
    </border>
    <border>
      <left/>
      <right/>
      <top/>
      <bottom style="thin">
        <color rgb="FF00B050"/>
      </bottom>
      <diagonal/>
    </border>
    <border>
      <left style="hair">
        <color theme="5"/>
      </left>
      <right/>
      <top style="hair">
        <color theme="5"/>
      </top>
      <bottom/>
      <diagonal/>
    </border>
    <border>
      <left/>
      <right/>
      <top style="hair">
        <color theme="5"/>
      </top>
      <bottom/>
      <diagonal/>
    </border>
    <border>
      <left/>
      <right style="hair">
        <color theme="5"/>
      </right>
      <top style="hair">
        <color theme="5"/>
      </top>
      <bottom/>
      <diagonal/>
    </border>
    <border>
      <left style="hair">
        <color theme="5"/>
      </left>
      <right/>
      <top/>
      <bottom/>
      <diagonal/>
    </border>
    <border>
      <left/>
      <right style="hair">
        <color theme="5"/>
      </right>
      <top/>
      <bottom/>
      <diagonal/>
    </border>
    <border>
      <left style="hair">
        <color theme="5"/>
      </left>
      <right/>
      <top/>
      <bottom style="hair">
        <color theme="5"/>
      </bottom>
      <diagonal/>
    </border>
    <border>
      <left/>
      <right/>
      <top/>
      <bottom style="hair">
        <color theme="5"/>
      </bottom>
      <diagonal/>
    </border>
    <border>
      <left/>
      <right style="hair">
        <color theme="5"/>
      </right>
      <top/>
      <bottom style="hair">
        <color theme="5"/>
      </bottom>
      <diagonal/>
    </border>
    <border>
      <left style="dashed">
        <color rgb="FF956DBC"/>
      </left>
      <right/>
      <top style="dashed">
        <color rgb="FF956DBC"/>
      </top>
      <bottom/>
      <diagonal/>
    </border>
    <border>
      <left/>
      <right/>
      <top style="dashed">
        <color rgb="FF956DBC"/>
      </top>
      <bottom/>
      <diagonal/>
    </border>
    <border>
      <left/>
      <right style="dashed">
        <color rgb="FF956DBC"/>
      </right>
      <top style="dashed">
        <color rgb="FF956DBC"/>
      </top>
      <bottom/>
      <diagonal/>
    </border>
    <border>
      <left style="dashed">
        <color rgb="FF956DBC"/>
      </left>
      <right/>
      <top/>
      <bottom/>
      <diagonal/>
    </border>
    <border>
      <left/>
      <right style="dashed">
        <color rgb="FF956DBC"/>
      </right>
      <top/>
      <bottom/>
      <diagonal/>
    </border>
    <border>
      <left style="dashed">
        <color rgb="FF956DBC"/>
      </left>
      <right/>
      <top/>
      <bottom style="dashed">
        <color rgb="FF956DBC"/>
      </bottom>
      <diagonal/>
    </border>
    <border>
      <left/>
      <right/>
      <top/>
      <bottom style="dashed">
        <color rgb="FF956DBC"/>
      </bottom>
      <diagonal/>
    </border>
    <border>
      <left/>
      <right style="dashed">
        <color rgb="FF956DBC"/>
      </right>
      <top/>
      <bottom style="dashed">
        <color rgb="FF956DBC"/>
      </bottom>
      <diagonal/>
    </border>
    <border>
      <left/>
      <right style="thin">
        <color rgb="FF6B4C84"/>
      </right>
      <top/>
      <bottom style="thin">
        <color rgb="FF6B4C84"/>
      </bottom>
      <diagonal/>
    </border>
    <border>
      <left/>
      <right/>
      <top/>
      <bottom style="thin">
        <color rgb="FF6B4C84"/>
      </bottom>
      <diagonal/>
    </border>
    <border>
      <left style="thin">
        <color rgb="FF6B4C84"/>
      </left>
      <right/>
      <top/>
      <bottom style="thin">
        <color rgb="FF6B4C84"/>
      </bottom>
      <diagonal/>
    </border>
    <border>
      <left/>
      <right style="thin">
        <color rgb="FF6B4C84"/>
      </right>
      <top/>
      <bottom/>
      <diagonal/>
    </border>
    <border>
      <left style="thin">
        <color rgb="FF6B4C84"/>
      </left>
      <right/>
      <top/>
      <bottom/>
      <diagonal/>
    </border>
    <border>
      <left style="hair">
        <color rgb="FF6B4C84"/>
      </left>
      <right style="hair">
        <color rgb="FF6B4C84"/>
      </right>
      <top/>
      <bottom style="hair">
        <color rgb="FF6B4C84"/>
      </bottom>
      <diagonal/>
    </border>
    <border>
      <left/>
      <right style="medium">
        <color rgb="FF6B4C84"/>
      </right>
      <top style="medium">
        <color rgb="FF6B4C84"/>
      </top>
      <bottom style="medium">
        <color rgb="FF6B4C84"/>
      </bottom>
      <diagonal/>
    </border>
    <border>
      <left/>
      <right/>
      <top style="medium">
        <color rgb="FF6B4C84"/>
      </top>
      <bottom style="medium">
        <color rgb="FF6B4C84"/>
      </bottom>
      <diagonal/>
    </border>
    <border>
      <left style="hair">
        <color rgb="FF6B4C84"/>
      </left>
      <right style="hair">
        <color rgb="FF6B4C84"/>
      </right>
      <top style="medium">
        <color rgb="FF6B4C84"/>
      </top>
      <bottom style="medium">
        <color rgb="FF6B4C84"/>
      </bottom>
      <diagonal/>
    </border>
    <border>
      <left style="medium">
        <color rgb="FF6B4C84"/>
      </left>
      <right/>
      <top style="medium">
        <color rgb="FF6B4C84"/>
      </top>
      <bottom style="medium">
        <color rgb="FF6B4C84"/>
      </bottom>
      <diagonal/>
    </border>
    <border>
      <left style="hair">
        <color rgb="FF6B4C84"/>
      </left>
      <right style="hair">
        <color rgb="FF6B4C84"/>
      </right>
      <top/>
      <bottom/>
      <diagonal/>
    </border>
    <border>
      <left style="hair">
        <color rgb="FF6B4C84"/>
      </left>
      <right style="hair">
        <color rgb="FF6B4C84"/>
      </right>
      <top style="thin">
        <color rgb="FF6B4C84"/>
      </top>
      <bottom/>
      <diagonal/>
    </border>
    <border>
      <left style="thin">
        <color rgb="FF6B4C84"/>
      </left>
      <right style="thin">
        <color rgb="FF6B4C84"/>
      </right>
      <top style="thin">
        <color rgb="FF6B4C84"/>
      </top>
      <bottom style="thin">
        <color rgb="FF6B4C8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6B4C84"/>
      </right>
      <top style="thin">
        <color rgb="FF6B4C84"/>
      </top>
      <bottom/>
      <diagonal/>
    </border>
    <border>
      <left/>
      <right/>
      <top style="thin">
        <color rgb="FF6B4C84"/>
      </top>
      <bottom/>
      <diagonal/>
    </border>
    <border>
      <left style="thin">
        <color rgb="FF6B4C84"/>
      </left>
      <right/>
      <top style="thin">
        <color rgb="FF6B4C84"/>
      </top>
      <bottom/>
      <diagonal/>
    </border>
    <border>
      <left/>
      <right/>
      <top/>
      <bottom style="hair">
        <color rgb="FF6B4C85"/>
      </bottom>
      <diagonal/>
    </border>
    <border>
      <left style="hair">
        <color rgb="FF6B4C84"/>
      </left>
      <right style="hair">
        <color rgb="FF6B4C84"/>
      </right>
      <top/>
      <bottom style="medium">
        <color theme="5"/>
      </bottom>
      <diagonal/>
    </border>
    <border>
      <left style="hair">
        <color rgb="FF6B4C85"/>
      </left>
      <right style="hair">
        <color rgb="FF6B4C85"/>
      </right>
      <top style="hair">
        <color rgb="FF6B4C85"/>
      </top>
      <bottom style="thin">
        <color rgb="FF6B4C84"/>
      </bottom>
      <diagonal/>
    </border>
    <border>
      <left style="hair">
        <color rgb="FF6B4C85"/>
      </left>
      <right style="hair">
        <color rgb="FF6B4C85"/>
      </right>
      <top style="thin">
        <color rgb="FF6B4C84"/>
      </top>
      <bottom style="thin">
        <color rgb="FF6B4C84"/>
      </bottom>
      <diagonal/>
    </border>
    <border>
      <left style="hair">
        <color rgb="FF6B4C85"/>
      </left>
      <right style="hair">
        <color rgb="FF6B4C85"/>
      </right>
      <top/>
      <bottom style="medium">
        <color theme="5"/>
      </bottom>
      <diagonal/>
    </border>
    <border>
      <left style="hair">
        <color rgb="FF6B4C85"/>
      </left>
      <right style="hair">
        <color rgb="FF6B4C85"/>
      </right>
      <top style="hair">
        <color rgb="FF6B4C85"/>
      </top>
      <bottom/>
      <diagonal/>
    </border>
  </borders>
  <cellStyleXfs count="5">
    <xf numFmtId="0" fontId="0" fillId="0" borderId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2" fontId="31" fillId="23" borderId="107">
      <alignment horizontal="center" vertical="center"/>
    </xf>
  </cellStyleXfs>
  <cellXfs count="877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8" xfId="0" applyFill="1" applyBorder="1"/>
    <xf numFmtId="0" fontId="0" fillId="0" borderId="10" xfId="0" applyFill="1" applyBorder="1"/>
    <xf numFmtId="0" fontId="12" fillId="3" borderId="7" xfId="0" applyFont="1" applyFill="1" applyBorder="1" applyAlignment="1">
      <alignment horizontal="left" vertical="center" indent="1"/>
    </xf>
    <xf numFmtId="0" fontId="0" fillId="7" borderId="0" xfId="0" applyFill="1"/>
    <xf numFmtId="0" fontId="0" fillId="7" borderId="0" xfId="0" applyFill="1" applyAlignment="1">
      <alignment horizontal="center"/>
    </xf>
    <xf numFmtId="0" fontId="2" fillId="7" borderId="0" xfId="0" applyFont="1" applyFill="1"/>
    <xf numFmtId="0" fontId="0" fillId="7" borderId="0" xfId="0" applyFill="1" applyAlignment="1">
      <alignment horizontal="left"/>
    </xf>
    <xf numFmtId="0" fontId="5" fillId="6" borderId="0" xfId="0" applyFont="1" applyFill="1"/>
    <xf numFmtId="0" fontId="0" fillId="6" borderId="0" xfId="0" applyFill="1"/>
    <xf numFmtId="0" fontId="22" fillId="3" borderId="7" xfId="0" applyFont="1" applyFill="1" applyBorder="1" applyAlignment="1">
      <alignment horizontal="left" vertical="center" indent="1"/>
    </xf>
    <xf numFmtId="0" fontId="0" fillId="3" borderId="0" xfId="0" applyFill="1"/>
    <xf numFmtId="164" fontId="0" fillId="6" borderId="16" xfId="0" applyNumberFormat="1" applyFill="1" applyBorder="1" applyAlignment="1">
      <alignment horizontal="left" vertical="center"/>
    </xf>
    <xf numFmtId="0" fontId="5" fillId="6" borderId="15" xfId="0" applyFont="1" applyFill="1" applyBorder="1"/>
    <xf numFmtId="0" fontId="0" fillId="6" borderId="15" xfId="0" applyFill="1" applyBorder="1"/>
    <xf numFmtId="0" fontId="0" fillId="6" borderId="23" xfId="0" applyFill="1" applyBorder="1" applyAlignment="1">
      <alignment horizontal="left" vertical="center"/>
    </xf>
    <xf numFmtId="0" fontId="0" fillId="6" borderId="24" xfId="0" applyFill="1" applyBorder="1" applyAlignment="1">
      <alignment horizontal="left" vertical="center"/>
    </xf>
    <xf numFmtId="0" fontId="0" fillId="6" borderId="31" xfId="0" applyFill="1" applyBorder="1" applyAlignment="1">
      <alignment horizontal="left" vertical="center"/>
    </xf>
    <xf numFmtId="164" fontId="0" fillId="6" borderId="1" xfId="0" applyNumberFormat="1" applyFill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9" xfId="0" applyFill="1" applyBorder="1"/>
    <xf numFmtId="164" fontId="0" fillId="6" borderId="37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vertical="center"/>
    </xf>
    <xf numFmtId="164" fontId="0" fillId="0" borderId="1" xfId="2" applyNumberFormat="1" applyFont="1" applyFill="1" applyBorder="1" applyAlignment="1">
      <alignment horizontal="center" vertical="center"/>
    </xf>
    <xf numFmtId="164" fontId="0" fillId="0" borderId="0" xfId="2" applyNumberFormat="1" applyFont="1" applyFill="1" applyBorder="1" applyAlignment="1">
      <alignment horizontal="center" vertical="center"/>
    </xf>
    <xf numFmtId="164" fontId="0" fillId="6" borderId="1" xfId="2" applyNumberFormat="1" applyFont="1" applyFill="1" applyBorder="1" applyAlignment="1">
      <alignment horizontal="center" vertical="center"/>
    </xf>
    <xf numFmtId="164" fontId="0" fillId="6" borderId="0" xfId="2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7" fontId="0" fillId="0" borderId="0" xfId="0" applyNumberForma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9" fillId="3" borderId="7" xfId="0" applyFont="1" applyFill="1" applyBorder="1" applyAlignment="1">
      <alignment horizontal="left" vertical="center"/>
    </xf>
    <xf numFmtId="0" fontId="31" fillId="0" borderId="0" xfId="0" applyFont="1" applyAlignment="1">
      <alignment vertical="center"/>
    </xf>
    <xf numFmtId="0" fontId="32" fillId="3" borderId="7" xfId="0" applyFont="1" applyFill="1" applyBorder="1" applyAlignment="1">
      <alignment horizontal="left" vertical="center"/>
    </xf>
    <xf numFmtId="0" fontId="31" fillId="0" borderId="38" xfId="0" applyFont="1" applyBorder="1" applyAlignment="1">
      <alignment horizontal="center" vertical="center"/>
    </xf>
    <xf numFmtId="9" fontId="31" fillId="6" borderId="38" xfId="2" applyFont="1" applyFill="1" applyBorder="1" applyAlignment="1">
      <alignment horizontal="center" vertical="center"/>
    </xf>
    <xf numFmtId="9" fontId="31" fillId="0" borderId="38" xfId="2" applyFont="1" applyBorder="1" applyAlignment="1">
      <alignment horizontal="center" vertical="center"/>
    </xf>
    <xf numFmtId="167" fontId="31" fillId="0" borderId="38" xfId="0" applyNumberFormat="1" applyFont="1" applyBorder="1" applyAlignment="1">
      <alignment horizontal="center" vertical="center"/>
    </xf>
    <xf numFmtId="164" fontId="31" fillId="0" borderId="38" xfId="2" applyNumberFormat="1" applyFont="1" applyBorder="1" applyAlignment="1">
      <alignment horizontal="center" vertical="center"/>
    </xf>
    <xf numFmtId="164" fontId="31" fillId="6" borderId="38" xfId="2" applyNumberFormat="1" applyFont="1" applyFill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9" fontId="31" fillId="6" borderId="39" xfId="2" applyFont="1" applyFill="1" applyBorder="1" applyAlignment="1">
      <alignment horizontal="center" vertical="center"/>
    </xf>
    <xf numFmtId="9" fontId="31" fillId="0" borderId="39" xfId="2" applyFont="1" applyBorder="1" applyAlignment="1">
      <alignment horizontal="center" vertical="center"/>
    </xf>
    <xf numFmtId="9" fontId="31" fillId="0" borderId="39" xfId="2" applyFont="1" applyFill="1" applyBorder="1" applyAlignment="1">
      <alignment horizontal="center" vertical="center"/>
    </xf>
    <xf numFmtId="167" fontId="31" fillId="0" borderId="39" xfId="0" applyNumberFormat="1" applyFont="1" applyBorder="1" applyAlignment="1">
      <alignment horizontal="center" vertical="center"/>
    </xf>
    <xf numFmtId="164" fontId="31" fillId="0" borderId="39" xfId="2" applyNumberFormat="1" applyFont="1" applyBorder="1" applyAlignment="1">
      <alignment horizontal="center" vertical="center"/>
    </xf>
    <xf numFmtId="164" fontId="31" fillId="6" borderId="39" xfId="2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64" fontId="31" fillId="0" borderId="0" xfId="2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1" fillId="0" borderId="40" xfId="0" applyFont="1" applyBorder="1" applyAlignment="1">
      <alignment horizontal="center" vertical="center"/>
    </xf>
    <xf numFmtId="9" fontId="31" fillId="6" borderId="40" xfId="2" applyFont="1" applyFill="1" applyBorder="1" applyAlignment="1">
      <alignment horizontal="center" vertical="center"/>
    </xf>
    <xf numFmtId="9" fontId="31" fillId="0" borderId="40" xfId="2" applyFont="1" applyBorder="1" applyAlignment="1">
      <alignment horizontal="center" vertical="center"/>
    </xf>
    <xf numFmtId="167" fontId="31" fillId="0" borderId="40" xfId="0" applyNumberFormat="1" applyFont="1" applyBorder="1" applyAlignment="1">
      <alignment horizontal="center" vertical="center"/>
    </xf>
    <xf numFmtId="164" fontId="31" fillId="0" borderId="40" xfId="2" applyNumberFormat="1" applyFont="1" applyBorder="1" applyAlignment="1">
      <alignment horizontal="center" vertical="center"/>
    </xf>
    <xf numFmtId="164" fontId="31" fillId="6" borderId="40" xfId="2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30" fillId="0" borderId="41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" fillId="6" borderId="0" xfId="0" applyFont="1" applyFill="1"/>
    <xf numFmtId="0" fontId="31" fillId="0" borderId="0" xfId="0" applyFont="1" applyFill="1" applyBorder="1"/>
    <xf numFmtId="0" fontId="38" fillId="0" borderId="0" xfId="0" applyFont="1" applyFill="1" applyBorder="1" applyAlignment="1">
      <alignment horizontal="left" vertical="center" indent="1"/>
    </xf>
    <xf numFmtId="0" fontId="39" fillId="0" borderId="0" xfId="0" applyFont="1" applyFill="1" applyBorder="1" applyAlignment="1">
      <alignment horizontal="left" vertical="center" indent="1"/>
    </xf>
    <xf numFmtId="0" fontId="39" fillId="0" borderId="3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10" fontId="31" fillId="0" borderId="0" xfId="0" applyNumberFormat="1" applyFont="1" applyFill="1" applyBorder="1"/>
    <xf numFmtId="10" fontId="31" fillId="0" borderId="0" xfId="2" applyNumberFormat="1" applyFont="1" applyFill="1" applyBorder="1"/>
    <xf numFmtId="10" fontId="31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horizontal="left" vertical="center" indent="1"/>
    </xf>
    <xf numFmtId="0" fontId="29" fillId="0" borderId="0" xfId="0" applyFont="1" applyFill="1" applyBorder="1" applyAlignment="1">
      <alignment horizontal="center" vertical="center"/>
    </xf>
    <xf numFmtId="0" fontId="39" fillId="0" borderId="0" xfId="0" applyNumberFormat="1" applyFont="1" applyFill="1" applyBorder="1" applyAlignment="1">
      <alignment horizontal="center" vertical="center"/>
    </xf>
    <xf numFmtId="10" fontId="31" fillId="4" borderId="2" xfId="2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39" fillId="0" borderId="0" xfId="0" applyFont="1" applyFill="1" applyBorder="1" applyAlignment="1">
      <alignment horizontal="center" vertical="center"/>
    </xf>
    <xf numFmtId="10" fontId="31" fillId="0" borderId="0" xfId="2" applyNumberFormat="1" applyFont="1" applyFill="1" applyBorder="1" applyAlignment="1">
      <alignment horizontal="center" vertical="center"/>
    </xf>
    <xf numFmtId="165" fontId="31" fillId="0" borderId="0" xfId="0" applyNumberFormat="1" applyFont="1" applyFill="1" applyBorder="1" applyAlignment="1">
      <alignment horizontal="center" vertical="center"/>
    </xf>
    <xf numFmtId="10" fontId="31" fillId="0" borderId="0" xfId="2" applyNumberFormat="1" applyFont="1" applyFill="1" applyBorder="1" applyAlignment="1">
      <alignment horizontal="right" vertical="center"/>
    </xf>
    <xf numFmtId="10" fontId="31" fillId="0" borderId="0" xfId="2" applyNumberFormat="1" applyFont="1" applyFill="1" applyBorder="1" applyAlignment="1">
      <alignment horizontal="right" vertical="center" wrapText="1"/>
    </xf>
    <xf numFmtId="10" fontId="31" fillId="0" borderId="0" xfId="0" applyNumberFormat="1" applyFont="1" applyFill="1" applyBorder="1" applyAlignment="1">
      <alignment horizontal="right" vertical="center"/>
    </xf>
    <xf numFmtId="165" fontId="31" fillId="0" borderId="0" xfId="1" applyNumberFormat="1" applyFont="1" applyFill="1" applyBorder="1" applyAlignment="1">
      <alignment horizontal="right" vertical="center"/>
    </xf>
    <xf numFmtId="2" fontId="31" fillId="0" borderId="0" xfId="0" applyNumberFormat="1" applyFont="1" applyFill="1" applyBorder="1" applyAlignment="1">
      <alignment vertical="center"/>
    </xf>
    <xf numFmtId="9" fontId="31" fillId="0" borderId="0" xfId="2" applyFont="1" applyFill="1" applyBorder="1" applyAlignment="1">
      <alignment horizontal="right" vertical="center"/>
    </xf>
    <xf numFmtId="0" fontId="31" fillId="13" borderId="0" xfId="0" applyFont="1" applyFill="1" applyBorder="1" applyAlignment="1">
      <alignment vertical="center"/>
    </xf>
    <xf numFmtId="10" fontId="31" fillId="13" borderId="0" xfId="0" applyNumberFormat="1" applyFont="1" applyFill="1" applyBorder="1" applyAlignment="1">
      <alignment vertical="center"/>
    </xf>
    <xf numFmtId="0" fontId="31" fillId="17" borderId="0" xfId="0" applyFont="1" applyFill="1" applyBorder="1" applyAlignment="1">
      <alignment vertical="center"/>
    </xf>
    <xf numFmtId="10" fontId="31" fillId="17" borderId="0" xfId="0" applyNumberFormat="1" applyFont="1" applyFill="1" applyBorder="1" applyAlignment="1">
      <alignment vertical="center"/>
    </xf>
    <xf numFmtId="0" fontId="31" fillId="18" borderId="0" xfId="0" applyFont="1" applyFill="1" applyBorder="1" applyAlignment="1">
      <alignment vertical="center"/>
    </xf>
    <xf numFmtId="10" fontId="31" fillId="18" borderId="0" xfId="0" applyNumberFormat="1" applyFont="1" applyFill="1" applyBorder="1" applyAlignment="1">
      <alignment vertical="center"/>
    </xf>
    <xf numFmtId="0" fontId="31" fillId="17" borderId="49" xfId="0" applyFont="1" applyFill="1" applyBorder="1"/>
    <xf numFmtId="0" fontId="31" fillId="17" borderId="50" xfId="0" applyFont="1" applyFill="1" applyBorder="1" applyAlignment="1">
      <alignment vertical="center"/>
    </xf>
    <xf numFmtId="10" fontId="31" fillId="17" borderId="50" xfId="2" applyNumberFormat="1" applyFont="1" applyFill="1" applyBorder="1" applyAlignment="1">
      <alignment horizontal="center" vertical="center"/>
    </xf>
    <xf numFmtId="10" fontId="31" fillId="17" borderId="50" xfId="0" applyNumberFormat="1" applyFont="1" applyFill="1" applyBorder="1" applyAlignment="1">
      <alignment vertical="center"/>
    </xf>
    <xf numFmtId="0" fontId="31" fillId="17" borderId="51" xfId="0" applyFont="1" applyFill="1" applyBorder="1"/>
    <xf numFmtId="0" fontId="31" fillId="17" borderId="52" xfId="0" applyFont="1" applyFill="1" applyBorder="1" applyAlignment="1">
      <alignment vertical="center"/>
    </xf>
    <xf numFmtId="0" fontId="41" fillId="16" borderId="53" xfId="0" applyFont="1" applyFill="1" applyBorder="1" applyAlignment="1">
      <alignment horizontal="center"/>
    </xf>
    <xf numFmtId="0" fontId="41" fillId="16" borderId="54" xfId="0" applyFont="1" applyFill="1" applyBorder="1" applyAlignment="1">
      <alignment horizontal="center" vertical="center"/>
    </xf>
    <xf numFmtId="0" fontId="41" fillId="16" borderId="55" xfId="0" applyFont="1" applyFill="1" applyBorder="1" applyAlignment="1">
      <alignment horizontal="center"/>
    </xf>
    <xf numFmtId="0" fontId="31" fillId="18" borderId="56" xfId="0" applyFont="1" applyFill="1" applyBorder="1"/>
    <xf numFmtId="0" fontId="31" fillId="18" borderId="57" xfId="0" applyFont="1" applyFill="1" applyBorder="1"/>
    <xf numFmtId="10" fontId="31" fillId="18" borderId="56" xfId="0" applyNumberFormat="1" applyFont="1" applyFill="1" applyBorder="1"/>
    <xf numFmtId="10" fontId="31" fillId="18" borderId="57" xfId="2" applyNumberFormat="1" applyFont="1" applyFill="1" applyBorder="1"/>
    <xf numFmtId="10" fontId="31" fillId="18" borderId="57" xfId="0" applyNumberFormat="1" applyFont="1" applyFill="1" applyBorder="1"/>
    <xf numFmtId="0" fontId="31" fillId="18" borderId="58" xfId="0" applyFont="1" applyFill="1" applyBorder="1"/>
    <xf numFmtId="0" fontId="31" fillId="18" borderId="60" xfId="0" applyFont="1" applyFill="1" applyBorder="1"/>
    <xf numFmtId="0" fontId="41" fillId="12" borderId="61" xfId="0" applyFont="1" applyFill="1" applyBorder="1" applyAlignment="1">
      <alignment horizontal="center"/>
    </xf>
    <xf numFmtId="0" fontId="41" fillId="12" borderId="62" xfId="0" applyFont="1" applyFill="1" applyBorder="1" applyAlignment="1">
      <alignment horizontal="center" vertical="center"/>
    </xf>
    <xf numFmtId="0" fontId="42" fillId="12" borderId="63" xfId="0" applyFont="1" applyFill="1" applyBorder="1"/>
    <xf numFmtId="0" fontId="31" fillId="13" borderId="64" xfId="0" applyFont="1" applyFill="1" applyBorder="1"/>
    <xf numFmtId="0" fontId="0" fillId="13" borderId="65" xfId="0" applyFill="1" applyBorder="1"/>
    <xf numFmtId="10" fontId="31" fillId="13" borderId="64" xfId="2" applyNumberFormat="1" applyFont="1" applyFill="1" applyBorder="1"/>
    <xf numFmtId="10" fontId="31" fillId="13" borderId="64" xfId="0" applyNumberFormat="1" applyFont="1" applyFill="1" applyBorder="1"/>
    <xf numFmtId="10" fontId="31" fillId="4" borderId="2" xfId="2" applyNumberFormat="1" applyFont="1" applyFill="1" applyBorder="1" applyAlignment="1">
      <alignment vertical="center"/>
    </xf>
    <xf numFmtId="10" fontId="31" fillId="0" borderId="0" xfId="2" applyNumberFormat="1" applyFont="1" applyFill="1" applyBorder="1" applyAlignment="1">
      <alignment vertical="center"/>
    </xf>
    <xf numFmtId="10" fontId="31" fillId="0" borderId="0" xfId="2" applyNumberFormat="1" applyFont="1" applyFill="1" applyBorder="1" applyAlignment="1">
      <alignment vertical="center" wrapText="1"/>
    </xf>
    <xf numFmtId="9" fontId="31" fillId="4" borderId="2" xfId="2" applyFont="1" applyFill="1" applyBorder="1" applyAlignment="1">
      <alignment vertical="center"/>
    </xf>
    <xf numFmtId="0" fontId="41" fillId="19" borderId="46" xfId="0" applyFont="1" applyFill="1" applyBorder="1"/>
    <xf numFmtId="0" fontId="41" fillId="19" borderId="47" xfId="0" applyFont="1" applyFill="1" applyBorder="1" applyAlignment="1">
      <alignment horizontal="center" vertical="center"/>
    </xf>
    <xf numFmtId="0" fontId="41" fillId="19" borderId="48" xfId="0" applyFont="1" applyFill="1" applyBorder="1" applyAlignment="1">
      <alignment horizontal="center" vertical="center"/>
    </xf>
    <xf numFmtId="0" fontId="14" fillId="0" borderId="7" xfId="0" applyFont="1" applyFill="1" applyBorder="1"/>
    <xf numFmtId="0" fontId="14" fillId="0" borderId="8" xfId="0" applyFont="1" applyFill="1" applyBorder="1"/>
    <xf numFmtId="0" fontId="31" fillId="0" borderId="1" xfId="0" applyFont="1" applyFill="1" applyBorder="1"/>
    <xf numFmtId="0" fontId="31" fillId="0" borderId="1" xfId="0" applyFont="1" applyFill="1" applyBorder="1" applyAlignment="1">
      <alignment vertical="center"/>
    </xf>
    <xf numFmtId="0" fontId="0" fillId="0" borderId="1" xfId="0" applyFill="1" applyBorder="1"/>
    <xf numFmtId="0" fontId="31" fillId="0" borderId="65" xfId="0" applyFont="1" applyFill="1" applyBorder="1"/>
    <xf numFmtId="0" fontId="31" fillId="20" borderId="64" xfId="0" applyFont="1" applyFill="1" applyBorder="1"/>
    <xf numFmtId="0" fontId="0" fillId="20" borderId="65" xfId="0" applyFill="1" applyBorder="1"/>
    <xf numFmtId="0" fontId="31" fillId="20" borderId="66" xfId="0" applyFont="1" applyFill="1" applyBorder="1"/>
    <xf numFmtId="0" fontId="0" fillId="20" borderId="67" xfId="0" applyFill="1" applyBorder="1"/>
    <xf numFmtId="9" fontId="52" fillId="0" borderId="0" xfId="2" applyFont="1" applyFill="1" applyBorder="1" applyAlignment="1">
      <alignment horizontal="center" vertical="center"/>
    </xf>
    <xf numFmtId="165" fontId="52" fillId="0" borderId="0" xfId="1" applyNumberFormat="1" applyFont="1" applyFill="1" applyBorder="1" applyAlignment="1">
      <alignment horizontal="center" vertical="center"/>
    </xf>
    <xf numFmtId="9" fontId="52" fillId="0" borderId="1" xfId="2" applyFont="1" applyFill="1" applyBorder="1" applyAlignment="1">
      <alignment horizontal="center" vertical="center"/>
    </xf>
    <xf numFmtId="164" fontId="52" fillId="6" borderId="1" xfId="0" applyNumberFormat="1" applyFont="1" applyFill="1" applyBorder="1" applyAlignment="1">
      <alignment horizontal="center" vertical="center"/>
    </xf>
    <xf numFmtId="164" fontId="52" fillId="6" borderId="32" xfId="0" applyNumberFormat="1" applyFont="1" applyFill="1" applyBorder="1" applyAlignment="1">
      <alignment horizontal="left" vertical="center"/>
    </xf>
    <xf numFmtId="0" fontId="49" fillId="5" borderId="32" xfId="0" applyFont="1" applyFill="1" applyBorder="1" applyAlignment="1">
      <alignment horizontal="center" vertical="center"/>
    </xf>
    <xf numFmtId="0" fontId="8" fillId="18" borderId="56" xfId="0" applyFont="1" applyFill="1" applyBorder="1" applyAlignment="1">
      <alignment horizontal="center" vertical="center"/>
    </xf>
    <xf numFmtId="0" fontId="49" fillId="18" borderId="57" xfId="0" applyFont="1" applyFill="1" applyBorder="1" applyAlignment="1">
      <alignment horizontal="center" vertical="center"/>
    </xf>
    <xf numFmtId="0" fontId="52" fillId="6" borderId="56" xfId="0" applyFont="1" applyFill="1" applyBorder="1" applyAlignment="1">
      <alignment horizontal="left" vertical="center"/>
    </xf>
    <xf numFmtId="9" fontId="52" fillId="0" borderId="68" xfId="2" applyFont="1" applyFill="1" applyBorder="1" applyAlignment="1">
      <alignment horizontal="center" vertical="center"/>
    </xf>
    <xf numFmtId="164" fontId="52" fillId="6" borderId="68" xfId="0" applyNumberFormat="1" applyFont="1" applyFill="1" applyBorder="1" applyAlignment="1">
      <alignment horizontal="center" vertical="center"/>
    </xf>
    <xf numFmtId="168" fontId="52" fillId="6" borderId="68" xfId="0" applyNumberFormat="1" applyFont="1" applyFill="1" applyBorder="1" applyAlignment="1">
      <alignment horizontal="center" vertical="center"/>
    </xf>
    <xf numFmtId="0" fontId="52" fillId="6" borderId="72" xfId="0" applyFont="1" applyFill="1" applyBorder="1" applyAlignment="1">
      <alignment horizontal="left" vertical="center"/>
    </xf>
    <xf numFmtId="0" fontId="52" fillId="6" borderId="73" xfId="0" applyFont="1" applyFill="1" applyBorder="1" applyAlignment="1">
      <alignment horizontal="left" vertical="center"/>
    </xf>
    <xf numFmtId="9" fontId="52" fillId="0" borderId="77" xfId="2" applyFont="1" applyFill="1" applyBorder="1" applyAlignment="1">
      <alignment horizontal="center" vertical="center"/>
    </xf>
    <xf numFmtId="164" fontId="52" fillId="6" borderId="77" xfId="0" applyNumberFormat="1" applyFont="1" applyFill="1" applyBorder="1" applyAlignment="1">
      <alignment horizontal="center" vertical="center"/>
    </xf>
    <xf numFmtId="168" fontId="52" fillId="6" borderId="77" xfId="0" applyNumberFormat="1" applyFont="1" applyFill="1" applyBorder="1" applyAlignment="1">
      <alignment horizontal="center" vertical="center"/>
    </xf>
    <xf numFmtId="165" fontId="52" fillId="0" borderId="68" xfId="1" applyNumberFormat="1" applyFont="1" applyFill="1" applyBorder="1" applyAlignment="1">
      <alignment horizontal="center" vertical="center"/>
    </xf>
    <xf numFmtId="0" fontId="31" fillId="5" borderId="28" xfId="0" applyFont="1" applyFill="1" applyBorder="1" applyAlignment="1">
      <alignment vertical="center"/>
    </xf>
    <xf numFmtId="0" fontId="57" fillId="14" borderId="72" xfId="0" applyFont="1" applyFill="1" applyBorder="1" applyAlignment="1">
      <alignment horizontal="center" vertical="center"/>
    </xf>
    <xf numFmtId="0" fontId="58" fillId="14" borderId="73" xfId="0" applyFont="1" applyFill="1" applyBorder="1" applyAlignment="1">
      <alignment horizontal="center" vertical="center"/>
    </xf>
    <xf numFmtId="0" fontId="52" fillId="6" borderId="65" xfId="0" applyFont="1" applyFill="1" applyBorder="1" applyAlignment="1">
      <alignment horizontal="left" vertical="center"/>
    </xf>
    <xf numFmtId="0" fontId="39" fillId="5" borderId="29" xfId="0" applyFont="1" applyFill="1" applyBorder="1" applyAlignment="1">
      <alignment vertical="center"/>
    </xf>
    <xf numFmtId="0" fontId="30" fillId="5" borderId="30" xfId="0" applyFont="1" applyFill="1" applyBorder="1" applyAlignment="1">
      <alignment vertical="center"/>
    </xf>
    <xf numFmtId="0" fontId="60" fillId="14" borderId="69" xfId="0" applyFont="1" applyFill="1" applyBorder="1" applyAlignment="1">
      <alignment vertical="center"/>
    </xf>
    <xf numFmtId="0" fontId="60" fillId="14" borderId="70" xfId="0" applyFont="1" applyFill="1" applyBorder="1" applyAlignment="1">
      <alignment vertical="center"/>
    </xf>
    <xf numFmtId="0" fontId="60" fillId="14" borderId="71" xfId="0" applyFont="1" applyFill="1" applyBorder="1" applyAlignment="1">
      <alignment vertical="center"/>
    </xf>
    <xf numFmtId="0" fontId="61" fillId="18" borderId="53" xfId="0" applyFont="1" applyFill="1" applyBorder="1" applyAlignment="1">
      <alignment vertical="center"/>
    </xf>
    <xf numFmtId="0" fontId="61" fillId="18" borderId="54" xfId="0" applyFont="1" applyFill="1" applyBorder="1" applyAlignment="1">
      <alignment vertical="center"/>
    </xf>
    <xf numFmtId="0" fontId="61" fillId="18" borderId="55" xfId="0" applyFont="1" applyFill="1" applyBorder="1" applyAlignment="1">
      <alignment vertical="center"/>
    </xf>
    <xf numFmtId="0" fontId="62" fillId="20" borderId="62" xfId="0" applyFont="1" applyFill="1" applyBorder="1" applyAlignment="1">
      <alignment vertical="center"/>
    </xf>
    <xf numFmtId="0" fontId="52" fillId="6" borderId="64" xfId="0" applyFont="1" applyFill="1" applyBorder="1" applyAlignment="1">
      <alignment horizontal="center" vertical="center"/>
    </xf>
    <xf numFmtId="0" fontId="30" fillId="20" borderId="61" xfId="0" applyFont="1" applyFill="1" applyBorder="1" applyAlignment="1">
      <alignment vertical="center"/>
    </xf>
    <xf numFmtId="0" fontId="31" fillId="20" borderId="63" xfId="0" applyFont="1" applyFill="1" applyBorder="1" applyAlignment="1">
      <alignment vertical="center"/>
    </xf>
    <xf numFmtId="0" fontId="8" fillId="20" borderId="64" xfId="0" applyFont="1" applyFill="1" applyBorder="1" applyAlignment="1">
      <alignment horizontal="center" vertical="center"/>
    </xf>
    <xf numFmtId="0" fontId="49" fillId="20" borderId="65" xfId="0" applyFont="1" applyFill="1" applyBorder="1" applyAlignment="1">
      <alignment horizontal="center" vertical="center"/>
    </xf>
    <xf numFmtId="9" fontId="52" fillId="0" borderId="78" xfId="2" applyFont="1" applyFill="1" applyBorder="1" applyAlignment="1">
      <alignment horizontal="center" vertical="center"/>
    </xf>
    <xf numFmtId="164" fontId="52" fillId="6" borderId="78" xfId="0" applyNumberFormat="1" applyFont="1" applyFill="1" applyBorder="1" applyAlignment="1">
      <alignment horizontal="center" vertical="center"/>
    </xf>
    <xf numFmtId="168" fontId="52" fillId="6" borderId="78" xfId="0" applyNumberFormat="1" applyFont="1" applyFill="1" applyBorder="1" applyAlignment="1">
      <alignment horizontal="center" vertical="center"/>
    </xf>
    <xf numFmtId="165" fontId="52" fillId="0" borderId="78" xfId="1" applyNumberFormat="1" applyFont="1" applyFill="1" applyBorder="1" applyAlignment="1">
      <alignment horizontal="center" vertical="center"/>
    </xf>
    <xf numFmtId="0" fontId="3" fillId="15" borderId="0" xfId="0" applyFont="1" applyFill="1"/>
    <xf numFmtId="0" fontId="5" fillId="15" borderId="0" xfId="0" applyFont="1" applyFill="1"/>
    <xf numFmtId="0" fontId="3" fillId="15" borderId="0" xfId="0" applyFont="1" applyFill="1" applyAlignment="1">
      <alignment horizontal="center"/>
    </xf>
    <xf numFmtId="0" fontId="3" fillId="15" borderId="0" xfId="0" applyFont="1" applyFill="1" applyAlignment="1">
      <alignment horizontal="left"/>
    </xf>
    <xf numFmtId="0" fontId="5" fillId="15" borderId="0" xfId="0" applyFont="1" applyFill="1" applyAlignment="1">
      <alignment vertical="center"/>
    </xf>
    <xf numFmtId="0" fontId="5" fillId="15" borderId="0" xfId="0" applyFont="1" applyFill="1" applyAlignment="1">
      <alignment horizontal="left" vertical="center"/>
    </xf>
    <xf numFmtId="170" fontId="3" fillId="4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/>
    </xf>
    <xf numFmtId="0" fontId="73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8" fontId="69" fillId="6" borderId="0" xfId="0" applyNumberFormat="1" applyFont="1" applyFill="1" applyBorder="1" applyAlignment="1">
      <alignment vertical="center"/>
    </xf>
    <xf numFmtId="17" fontId="70" fillId="5" borderId="0" xfId="0" applyNumberFormat="1" applyFont="1" applyFill="1" applyBorder="1" applyAlignment="1">
      <alignment horizontal="center" vertical="center"/>
    </xf>
    <xf numFmtId="17" fontId="78" fillId="5" borderId="0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38" fontId="70" fillId="6" borderId="0" xfId="0" applyNumberFormat="1" applyFont="1" applyFill="1" applyBorder="1" applyAlignment="1">
      <alignment vertical="center"/>
    </xf>
    <xf numFmtId="0" fontId="71" fillId="6" borderId="0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71" fillId="5" borderId="0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/>
    <xf numFmtId="0" fontId="3" fillId="15" borderId="4" xfId="0" applyFont="1" applyFill="1" applyBorder="1"/>
    <xf numFmtId="0" fontId="3" fillId="15" borderId="5" xfId="0" applyFont="1" applyFill="1" applyBorder="1"/>
    <xf numFmtId="0" fontId="3" fillId="15" borderId="6" xfId="0" applyFont="1" applyFill="1" applyBorder="1"/>
    <xf numFmtId="0" fontId="3" fillId="15" borderId="7" xfId="0" applyFont="1" applyFill="1" applyBorder="1"/>
    <xf numFmtId="0" fontId="3" fillId="15" borderId="8" xfId="0" applyFont="1" applyFill="1" applyBorder="1"/>
    <xf numFmtId="0" fontId="0" fillId="0" borderId="7" xfId="0" applyBorder="1"/>
    <xf numFmtId="0" fontId="0" fillId="0" borderId="8" xfId="0" applyBorder="1"/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/>
    <xf numFmtId="0" fontId="0" fillId="0" borderId="10" xfId="0" applyBorder="1"/>
    <xf numFmtId="0" fontId="3" fillId="3" borderId="0" xfId="0" applyFont="1" applyFill="1" applyAlignment="1">
      <alignment vertical="center"/>
    </xf>
    <xf numFmtId="0" fontId="35" fillId="16" borderId="79" xfId="0" applyFont="1" applyFill="1" applyBorder="1" applyAlignment="1">
      <alignment vertical="center"/>
    </xf>
    <xf numFmtId="14" fontId="41" fillId="16" borderId="80" xfId="0" applyNumberFormat="1" applyFont="1" applyFill="1" applyBorder="1" applyAlignment="1">
      <alignment horizontal="left" vertical="center"/>
    </xf>
    <xf numFmtId="14" fontId="41" fillId="16" borderId="81" xfId="0" applyNumberFormat="1" applyFont="1" applyFill="1" applyBorder="1" applyAlignment="1">
      <alignment horizontal="left" vertical="center"/>
    </xf>
    <xf numFmtId="0" fontId="0" fillId="11" borderId="82" xfId="0" applyFill="1" applyBorder="1" applyAlignment="1">
      <alignment vertical="center"/>
    </xf>
    <xf numFmtId="0" fontId="71" fillId="11" borderId="83" xfId="0" applyFont="1" applyFill="1" applyBorder="1" applyAlignment="1">
      <alignment vertical="center"/>
    </xf>
    <xf numFmtId="0" fontId="0" fillId="0" borderId="82" xfId="0" applyBorder="1" applyAlignment="1">
      <alignment vertical="center"/>
    </xf>
    <xf numFmtId="0" fontId="0" fillId="6" borderId="82" xfId="0" applyFill="1" applyBorder="1" applyAlignment="1">
      <alignment vertical="center"/>
    </xf>
    <xf numFmtId="0" fontId="71" fillId="6" borderId="83" xfId="0" applyFont="1" applyFill="1" applyBorder="1" applyAlignment="1">
      <alignment vertical="center"/>
    </xf>
    <xf numFmtId="0" fontId="0" fillId="0" borderId="84" xfId="0" applyBorder="1" applyAlignment="1">
      <alignment vertical="center"/>
    </xf>
    <xf numFmtId="10" fontId="69" fillId="0" borderId="85" xfId="2" applyNumberFormat="1" applyFont="1" applyFill="1" applyBorder="1" applyAlignment="1">
      <alignment vertical="center"/>
    </xf>
    <xf numFmtId="38" fontId="69" fillId="6" borderId="83" xfId="0" applyNumberFormat="1" applyFont="1" applyFill="1" applyBorder="1" applyAlignment="1">
      <alignment vertical="center"/>
    </xf>
    <xf numFmtId="0" fontId="0" fillId="0" borderId="84" xfId="0" applyBorder="1"/>
    <xf numFmtId="0" fontId="79" fillId="16" borderId="79" xfId="0" applyFont="1" applyFill="1" applyBorder="1" applyAlignment="1">
      <alignment vertical="center"/>
    </xf>
    <xf numFmtId="14" fontId="80" fillId="16" borderId="80" xfId="0" applyNumberFormat="1" applyFont="1" applyFill="1" applyBorder="1" applyAlignment="1">
      <alignment horizontal="left" vertical="center"/>
    </xf>
    <xf numFmtId="14" fontId="81" fillId="16" borderId="80" xfId="0" applyNumberFormat="1" applyFont="1" applyFill="1" applyBorder="1" applyAlignment="1">
      <alignment horizontal="left" vertical="center"/>
    </xf>
    <xf numFmtId="14" fontId="81" fillId="16" borderId="81" xfId="0" applyNumberFormat="1" applyFont="1" applyFill="1" applyBorder="1" applyAlignment="1">
      <alignment horizontal="left" vertical="center"/>
    </xf>
    <xf numFmtId="0" fontId="83" fillId="11" borderId="82" xfId="0" applyFont="1" applyFill="1" applyBorder="1" applyAlignment="1">
      <alignment vertical="center"/>
    </xf>
    <xf numFmtId="170" fontId="84" fillId="11" borderId="83" xfId="0" applyNumberFormat="1" applyFont="1" applyFill="1" applyBorder="1" applyAlignment="1">
      <alignment horizontal="center" vertical="center"/>
    </xf>
    <xf numFmtId="0" fontId="3" fillId="15" borderId="4" xfId="0" applyFont="1" applyFill="1" applyBorder="1" applyAlignment="1">
      <alignment horizontal="center" vertical="center"/>
    </xf>
    <xf numFmtId="0" fontId="3" fillId="15" borderId="5" xfId="0" applyFont="1" applyFill="1" applyBorder="1" applyAlignment="1">
      <alignment horizontal="left" vertical="center"/>
    </xf>
    <xf numFmtId="0" fontId="3" fillId="15" borderId="5" xfId="0" applyFont="1" applyFill="1" applyBorder="1" applyAlignment="1">
      <alignment horizontal="center" vertical="center"/>
    </xf>
    <xf numFmtId="0" fontId="3" fillId="15" borderId="6" xfId="0" applyFont="1" applyFill="1" applyBorder="1" applyAlignment="1">
      <alignment horizontal="center" vertical="center"/>
    </xf>
    <xf numFmtId="0" fontId="86" fillId="0" borderId="0" xfId="0" applyFont="1" applyAlignment="1">
      <alignment vertical="center"/>
    </xf>
    <xf numFmtId="0" fontId="86" fillId="0" borderId="0" xfId="0" applyFont="1" applyAlignment="1">
      <alignment horizontal="left" vertical="center" indent="1"/>
    </xf>
    <xf numFmtId="0" fontId="86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1"/>
    </xf>
    <xf numFmtId="0" fontId="8" fillId="0" borderId="1" xfId="0" applyFont="1" applyBorder="1"/>
    <xf numFmtId="0" fontId="9" fillId="0" borderId="0" xfId="0" applyFont="1" applyAlignment="1">
      <alignment horizontal="left" vertical="center" indent="1"/>
    </xf>
    <xf numFmtId="0" fontId="9" fillId="6" borderId="0" xfId="0" applyFont="1" applyFill="1" applyAlignment="1">
      <alignment horizontal="left" vertical="center" indent="1"/>
    </xf>
    <xf numFmtId="0" fontId="12" fillId="3" borderId="0" xfId="0" applyFont="1" applyFill="1"/>
    <xf numFmtId="0" fontId="19" fillId="3" borderId="0" xfId="0" applyFont="1" applyFill="1" applyAlignment="1">
      <alignment horizontal="left" vertical="center" indent="1"/>
    </xf>
    <xf numFmtId="0" fontId="5" fillId="0" borderId="0" xfId="0" applyFont="1"/>
    <xf numFmtId="44" fontId="3" fillId="0" borderId="0" xfId="0" applyNumberFormat="1" applyFont="1" applyAlignment="1">
      <alignment horizontal="center" vertical="center"/>
    </xf>
    <xf numFmtId="0" fontId="1" fillId="0" borderId="36" xfId="0" applyFont="1" applyBorder="1"/>
    <xf numFmtId="44" fontId="3" fillId="6" borderId="0" xfId="0" applyNumberFormat="1" applyFont="1" applyFill="1" applyAlignment="1">
      <alignment horizontal="center" vertical="center"/>
    </xf>
    <xf numFmtId="0" fontId="0" fillId="0" borderId="36" xfId="0" applyBorder="1"/>
    <xf numFmtId="0" fontId="1" fillId="0" borderId="8" xfId="0" applyFont="1" applyBorder="1"/>
    <xf numFmtId="0" fontId="3" fillId="0" borderId="0" xfId="0" applyFont="1" applyAlignment="1">
      <alignment horizontal="center" vertical="center"/>
    </xf>
    <xf numFmtId="10" fontId="5" fillId="6" borderId="0" xfId="0" applyNumberFormat="1" applyFont="1" applyFill="1" applyAlignment="1">
      <alignment horizontal="center" vertical="center" wrapText="1"/>
    </xf>
    <xf numFmtId="0" fontId="21" fillId="0" borderId="0" xfId="0" applyFont="1"/>
    <xf numFmtId="0" fontId="21" fillId="0" borderId="8" xfId="0" applyFont="1" applyBorder="1"/>
    <xf numFmtId="0" fontId="20" fillId="0" borderId="3" xfId="0" applyFont="1" applyBorder="1" applyAlignment="1">
      <alignment horizontal="center" vertical="center"/>
    </xf>
    <xf numFmtId="44" fontId="21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1" fillId="0" borderId="7" xfId="0" applyFont="1" applyBorder="1"/>
    <xf numFmtId="0" fontId="34" fillId="0" borderId="0" xfId="0" applyFont="1"/>
    <xf numFmtId="0" fontId="5" fillId="0" borderId="3" xfId="0" applyFont="1" applyBorder="1" applyAlignment="1">
      <alignment horizontal="left" vertical="top"/>
    </xf>
    <xf numFmtId="0" fontId="5" fillId="0" borderId="3" xfId="0" applyFont="1" applyBorder="1"/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/>
    <xf numFmtId="0" fontId="0" fillId="0" borderId="5" xfId="0" applyBorder="1"/>
    <xf numFmtId="0" fontId="0" fillId="0" borderId="4" xfId="0" applyBorder="1"/>
    <xf numFmtId="0" fontId="0" fillId="0" borderId="3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7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7" xfId="0" applyBorder="1"/>
    <xf numFmtId="0" fontId="0" fillId="0" borderId="32" xfId="0" applyBorder="1" applyAlignment="1">
      <alignment horizontal="left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64" fontId="0" fillId="0" borderId="16" xfId="0" applyNumberForma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5" fillId="0" borderId="15" xfId="0" applyFont="1" applyBorder="1"/>
    <xf numFmtId="0" fontId="0" fillId="0" borderId="16" xfId="0" applyBorder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0" fontId="0" fillId="0" borderId="15" xfId="0" applyBorder="1"/>
    <xf numFmtId="164" fontId="0" fillId="6" borderId="0" xfId="0" applyNumberFormat="1" applyFill="1" applyAlignment="1">
      <alignment horizontal="center" vertical="center"/>
    </xf>
    <xf numFmtId="0" fontId="0" fillId="6" borderId="0" xfId="0" applyFill="1" applyAlignment="1">
      <alignment horizontal="left" vertical="center"/>
    </xf>
    <xf numFmtId="164" fontId="0" fillId="6" borderId="0" xfId="0" applyNumberFormat="1" applyFill="1" applyAlignment="1">
      <alignment horizontal="left" vertical="center"/>
    </xf>
    <xf numFmtId="0" fontId="0" fillId="6" borderId="0" xfId="0" applyFill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11" borderId="0" xfId="0" applyFill="1" applyAlignment="1">
      <alignment horizontal="left" vertical="center"/>
    </xf>
    <xf numFmtId="0" fontId="0" fillId="10" borderId="0" xfId="0" applyFill="1" applyAlignment="1">
      <alignment horizontal="left" vertical="center"/>
    </xf>
    <xf numFmtId="0" fontId="2" fillId="0" borderId="32" xfId="0" applyFont="1" applyBorder="1" applyAlignment="1">
      <alignment horizontal="center"/>
    </xf>
    <xf numFmtId="0" fontId="14" fillId="5" borderId="0" xfId="0" applyFont="1" applyFill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4" fillId="11" borderId="0" xfId="0" applyFont="1" applyFill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3" fillId="10" borderId="0" xfId="0" applyFont="1" applyFill="1" applyAlignment="1">
      <alignment horizontal="center" vertical="center"/>
    </xf>
    <xf numFmtId="0" fontId="22" fillId="0" borderId="15" xfId="0" applyFont="1" applyBorder="1" applyAlignment="1">
      <alignment horizontal="left" vertical="center" indent="1"/>
    </xf>
    <xf numFmtId="0" fontId="22" fillId="0" borderId="7" xfId="0" applyFont="1" applyBorder="1" applyAlignment="1">
      <alignment horizontal="left" vertical="center" indent="1"/>
    </xf>
    <xf numFmtId="166" fontId="0" fillId="0" borderId="1" xfId="0" applyNumberFormat="1" applyBorder="1" applyAlignment="1">
      <alignment horizontal="center" vertical="center"/>
    </xf>
    <xf numFmtId="0" fontId="15" fillId="5" borderId="0" xfId="0" applyFont="1" applyFill="1" applyAlignment="1">
      <alignment horizontal="left" vertical="center"/>
    </xf>
    <xf numFmtId="0" fontId="12" fillId="0" borderId="15" xfId="0" applyFont="1" applyBorder="1" applyAlignment="1">
      <alignment horizontal="left" vertical="center" indent="1"/>
    </xf>
    <xf numFmtId="0" fontId="12" fillId="0" borderId="7" xfId="0" applyFont="1" applyBorder="1" applyAlignment="1">
      <alignment horizontal="left" vertical="center" indent="1"/>
    </xf>
    <xf numFmtId="164" fontId="0" fillId="6" borderId="0" xfId="0" applyNumberFormat="1" applyFill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0" fontId="25" fillId="11" borderId="0" xfId="0" applyFont="1" applyFill="1" applyAlignment="1">
      <alignment horizontal="left" vertical="center"/>
    </xf>
    <xf numFmtId="0" fontId="13" fillId="0" borderId="32" xfId="0" applyFont="1" applyBorder="1" applyAlignment="1">
      <alignment horizontal="center"/>
    </xf>
    <xf numFmtId="0" fontId="3" fillId="0" borderId="31" xfId="0" applyFont="1" applyBorder="1"/>
    <xf numFmtId="0" fontId="13" fillId="0" borderId="0" xfId="0" applyFont="1" applyAlignment="1">
      <alignment horizontal="center"/>
    </xf>
    <xf numFmtId="0" fontId="13" fillId="0" borderId="24" xfId="0" applyFont="1" applyBorder="1" applyAlignment="1">
      <alignment horizontal="center"/>
    </xf>
    <xf numFmtId="0" fontId="3" fillId="0" borderId="23" xfId="0" applyFont="1" applyBorder="1"/>
    <xf numFmtId="0" fontId="13" fillId="0" borderId="16" xfId="0" applyFont="1" applyBorder="1" applyAlignment="1">
      <alignment horizontal="center"/>
    </xf>
    <xf numFmtId="0" fontId="3" fillId="0" borderId="15" xfId="0" applyFont="1" applyBorder="1"/>
    <xf numFmtId="0" fontId="0" fillId="0" borderId="30" xfId="0" applyBorder="1"/>
    <xf numFmtId="0" fontId="0" fillId="0" borderId="29" xfId="0" applyBorder="1"/>
    <xf numFmtId="0" fontId="0" fillId="0" borderId="28" xfId="0" applyBorder="1"/>
    <xf numFmtId="0" fontId="0" fillId="0" borderId="22" xfId="0" applyBorder="1"/>
    <xf numFmtId="0" fontId="0" fillId="0" borderId="21" xfId="0" applyBorder="1"/>
    <xf numFmtId="0" fontId="0" fillId="0" borderId="20" xfId="0" applyBorder="1"/>
    <xf numFmtId="0" fontId="0" fillId="0" borderId="14" xfId="0" applyBorder="1"/>
    <xf numFmtId="0" fontId="0" fillId="0" borderId="13" xfId="0" applyBorder="1"/>
    <xf numFmtId="0" fontId="0" fillId="0" borderId="12" xfId="0" applyBorder="1"/>
    <xf numFmtId="0" fontId="2" fillId="0" borderId="0" xfId="0" applyFont="1"/>
    <xf numFmtId="0" fontId="2" fillId="7" borderId="0" xfId="0" applyFont="1" applyFill="1" applyAlignment="1">
      <alignment horizontal="left" vertical="top"/>
    </xf>
    <xf numFmtId="10" fontId="31" fillId="0" borderId="0" xfId="0" applyNumberFormat="1" applyFont="1" applyAlignment="1">
      <alignment vertical="center"/>
    </xf>
    <xf numFmtId="2" fontId="31" fillId="0" borderId="0" xfId="0" applyNumberFormat="1" applyFont="1" applyAlignment="1">
      <alignment vertical="center"/>
    </xf>
    <xf numFmtId="0" fontId="31" fillId="0" borderId="7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8" xfId="0" applyFont="1" applyBorder="1" applyAlignment="1">
      <alignment vertical="center"/>
    </xf>
    <xf numFmtId="0" fontId="37" fillId="5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8" fillId="14" borderId="0" xfId="0" applyFont="1" applyFill="1" applyAlignment="1">
      <alignment horizontal="center" vertical="center"/>
    </xf>
    <xf numFmtId="0" fontId="56" fillId="18" borderId="0" xfId="0" applyFont="1" applyFill="1" applyAlignment="1">
      <alignment horizontal="center" vertical="center"/>
    </xf>
    <xf numFmtId="0" fontId="59" fillId="20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9" fillId="0" borderId="32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9" fillId="0" borderId="73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9" fillId="0" borderId="65" xfId="0" applyFont="1" applyBorder="1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52" fillId="0" borderId="32" xfId="0" applyFont="1" applyBorder="1" applyAlignment="1">
      <alignment horizontal="left" vertical="center"/>
    </xf>
    <xf numFmtId="0" fontId="52" fillId="0" borderId="72" xfId="0" applyFont="1" applyBorder="1" applyAlignment="1">
      <alignment horizontal="left" vertical="center"/>
    </xf>
    <xf numFmtId="0" fontId="52" fillId="0" borderId="0" xfId="0" applyFont="1" applyAlignment="1">
      <alignment vertical="center"/>
    </xf>
    <xf numFmtId="0" fontId="52" fillId="0" borderId="73" xfId="0" applyFont="1" applyBorder="1" applyAlignment="1">
      <alignment horizontal="left" vertical="center"/>
    </xf>
    <xf numFmtId="0" fontId="52" fillId="0" borderId="56" xfId="0" applyFont="1" applyBorder="1" applyAlignment="1">
      <alignment horizontal="left" vertical="center"/>
    </xf>
    <xf numFmtId="0" fontId="52" fillId="0" borderId="64" xfId="0" applyFont="1" applyBorder="1" applyAlignment="1">
      <alignment horizontal="center" vertical="center"/>
    </xf>
    <xf numFmtId="0" fontId="52" fillId="0" borderId="65" xfId="0" applyFont="1" applyBorder="1" applyAlignment="1">
      <alignment horizontal="left" vertical="center"/>
    </xf>
    <xf numFmtId="165" fontId="52" fillId="0" borderId="0" xfId="0" applyNumberFormat="1" applyFont="1" applyAlignment="1">
      <alignment horizontal="left" vertical="center"/>
    </xf>
    <xf numFmtId="165" fontId="52" fillId="0" borderId="0" xfId="0" applyNumberFormat="1" applyFont="1" applyAlignment="1">
      <alignment horizontal="center" vertical="center"/>
    </xf>
    <xf numFmtId="0" fontId="52" fillId="6" borderId="0" xfId="0" applyFont="1" applyFill="1" applyAlignment="1">
      <alignment horizontal="left" vertical="center"/>
    </xf>
    <xf numFmtId="0" fontId="52" fillId="6" borderId="0" xfId="0" applyFont="1" applyFill="1" applyAlignment="1">
      <alignment horizontal="center" vertical="center"/>
    </xf>
    <xf numFmtId="164" fontId="52" fillId="6" borderId="0" xfId="0" applyNumberFormat="1" applyFont="1" applyFill="1" applyAlignment="1">
      <alignment horizontal="center" vertical="center"/>
    </xf>
    <xf numFmtId="164" fontId="52" fillId="6" borderId="0" xfId="0" applyNumberFormat="1" applyFont="1" applyFill="1" applyAlignment="1">
      <alignment horizontal="left" vertical="center"/>
    </xf>
    <xf numFmtId="0" fontId="52" fillId="6" borderId="0" xfId="0" applyFont="1" applyFill="1" applyAlignment="1">
      <alignment vertical="center"/>
    </xf>
    <xf numFmtId="164" fontId="52" fillId="6" borderId="0" xfId="0" applyNumberFormat="1" applyFont="1" applyFill="1" applyAlignment="1">
      <alignment vertical="center"/>
    </xf>
    <xf numFmtId="164" fontId="52" fillId="0" borderId="0" xfId="0" applyNumberFormat="1" applyFont="1" applyAlignment="1">
      <alignment horizontal="center" vertical="center"/>
    </xf>
    <xf numFmtId="164" fontId="52" fillId="0" borderId="32" xfId="0" applyNumberFormat="1" applyFont="1" applyBorder="1" applyAlignment="1">
      <alignment horizontal="left" vertical="center"/>
    </xf>
    <xf numFmtId="164" fontId="52" fillId="0" borderId="0" xfId="0" applyNumberFormat="1" applyFont="1" applyAlignment="1">
      <alignment horizontal="left" vertical="center"/>
    </xf>
    <xf numFmtId="164" fontId="52" fillId="0" borderId="0" xfId="0" applyNumberFormat="1" applyFont="1" applyAlignment="1">
      <alignment vertical="center"/>
    </xf>
    <xf numFmtId="164" fontId="52" fillId="0" borderId="1" xfId="0" applyNumberFormat="1" applyFont="1" applyBorder="1" applyAlignment="1">
      <alignment horizontal="center" vertical="center"/>
    </xf>
    <xf numFmtId="164" fontId="52" fillId="0" borderId="77" xfId="0" applyNumberFormat="1" applyFont="1" applyBorder="1" applyAlignment="1">
      <alignment horizontal="center" vertical="center"/>
    </xf>
    <xf numFmtId="164" fontId="52" fillId="0" borderId="68" xfId="0" applyNumberFormat="1" applyFont="1" applyBorder="1" applyAlignment="1">
      <alignment horizontal="center" vertical="center"/>
    </xf>
    <xf numFmtId="164" fontId="52" fillId="0" borderId="78" xfId="0" applyNumberFormat="1" applyFont="1" applyBorder="1" applyAlignment="1">
      <alignment horizontal="center" vertical="center"/>
    </xf>
    <xf numFmtId="164" fontId="52" fillId="0" borderId="0" xfId="0" applyNumberFormat="1" applyFont="1" applyAlignment="1">
      <alignment horizontal="right" vertical="center"/>
    </xf>
    <xf numFmtId="0" fontId="66" fillId="0" borderId="0" xfId="0" applyFont="1" applyAlignment="1">
      <alignment horizontal="left" vertical="center"/>
    </xf>
    <xf numFmtId="164" fontId="66" fillId="0" borderId="0" xfId="0" applyNumberFormat="1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164" fontId="66" fillId="0" borderId="32" xfId="0" applyNumberFormat="1" applyFont="1" applyBorder="1" applyAlignment="1">
      <alignment horizontal="left" vertical="center"/>
    </xf>
    <xf numFmtId="164" fontId="66" fillId="0" borderId="0" xfId="0" applyNumberFormat="1" applyFont="1" applyAlignment="1">
      <alignment horizontal="left" vertical="center"/>
    </xf>
    <xf numFmtId="0" fontId="66" fillId="0" borderId="72" xfId="0" applyFont="1" applyBorder="1" applyAlignment="1">
      <alignment horizontal="left" vertical="center"/>
    </xf>
    <xf numFmtId="164" fontId="66" fillId="0" borderId="77" xfId="0" applyNumberFormat="1" applyFont="1" applyBorder="1" applyAlignment="1">
      <alignment horizontal="center" vertical="center"/>
    </xf>
    <xf numFmtId="0" fontId="66" fillId="0" borderId="73" xfId="0" applyFont="1" applyBorder="1" applyAlignment="1">
      <alignment horizontal="left" vertical="center"/>
    </xf>
    <xf numFmtId="0" fontId="66" fillId="0" borderId="56" xfId="0" applyFont="1" applyBorder="1" applyAlignment="1">
      <alignment horizontal="left" vertical="center"/>
    </xf>
    <xf numFmtId="164" fontId="66" fillId="0" borderId="68" xfId="0" applyNumberFormat="1" applyFont="1" applyBorder="1" applyAlignment="1">
      <alignment horizontal="center" vertical="center"/>
    </xf>
    <xf numFmtId="0" fontId="66" fillId="0" borderId="64" xfId="0" applyFont="1" applyBorder="1" applyAlignment="1">
      <alignment horizontal="center" vertical="center"/>
    </xf>
    <xf numFmtId="164" fontId="66" fillId="0" borderId="78" xfId="0" applyNumberFormat="1" applyFont="1" applyBorder="1" applyAlignment="1">
      <alignment horizontal="center" vertical="center"/>
    </xf>
    <xf numFmtId="0" fontId="36" fillId="0" borderId="65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164" fontId="49" fillId="0" borderId="0" xfId="0" applyNumberFormat="1" applyFont="1" applyAlignment="1">
      <alignment horizontal="center" vertical="center"/>
    </xf>
    <xf numFmtId="164" fontId="49" fillId="0" borderId="32" xfId="0" applyNumberFormat="1" applyFont="1" applyBorder="1" applyAlignment="1">
      <alignment horizontal="left" vertical="center"/>
    </xf>
    <xf numFmtId="164" fontId="49" fillId="0" borderId="0" xfId="0" applyNumberFormat="1" applyFont="1" applyAlignment="1">
      <alignment horizontal="left" vertical="center"/>
    </xf>
    <xf numFmtId="0" fontId="49" fillId="0" borderId="72" xfId="0" applyFont="1" applyBorder="1" applyAlignment="1">
      <alignment horizontal="left" vertical="center"/>
    </xf>
    <xf numFmtId="0" fontId="49" fillId="0" borderId="73" xfId="0" applyFont="1" applyBorder="1" applyAlignment="1">
      <alignment horizontal="left" vertical="center"/>
    </xf>
    <xf numFmtId="0" fontId="49" fillId="0" borderId="56" xfId="0" applyFont="1" applyBorder="1" applyAlignment="1">
      <alignment horizontal="left" vertical="center"/>
    </xf>
    <xf numFmtId="165" fontId="49" fillId="0" borderId="0" xfId="0" applyNumberFormat="1" applyFont="1" applyAlignment="1">
      <alignment horizontal="center" vertical="center"/>
    </xf>
    <xf numFmtId="0" fontId="49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left" vertical="center"/>
    </xf>
    <xf numFmtId="0" fontId="58" fillId="14" borderId="0" xfId="0" applyFont="1" applyFill="1" applyAlignment="1">
      <alignment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42" fontId="52" fillId="0" borderId="77" xfId="0" applyNumberFormat="1" applyFont="1" applyBorder="1" applyAlignment="1">
      <alignment horizontal="center" vertical="center"/>
    </xf>
    <xf numFmtId="42" fontId="52" fillId="0" borderId="0" xfId="0" applyNumberFormat="1" applyFont="1" applyAlignment="1">
      <alignment horizontal="center" vertical="center"/>
    </xf>
    <xf numFmtId="168" fontId="52" fillId="6" borderId="0" xfId="0" applyNumberFormat="1" applyFont="1" applyFill="1" applyAlignment="1">
      <alignment horizontal="left" vertical="center"/>
    </xf>
    <xf numFmtId="168" fontId="52" fillId="6" borderId="0" xfId="0" applyNumberFormat="1" applyFont="1" applyFill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7" fillId="0" borderId="0" xfId="0" applyFont="1" applyAlignment="1">
      <alignment horizontal="left" vertical="center"/>
    </xf>
    <xf numFmtId="0" fontId="67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0" fontId="3" fillId="0" borderId="0" xfId="0" applyNumberFormat="1" applyFont="1" applyAlignment="1">
      <alignment horizontal="center" vertical="center"/>
    </xf>
    <xf numFmtId="0" fontId="68" fillId="0" borderId="0" xfId="0" applyFont="1" applyAlignment="1">
      <alignment horizontal="left" vertical="center"/>
    </xf>
    <xf numFmtId="169" fontId="3" fillId="0" borderId="0" xfId="0" applyNumberFormat="1" applyFont="1" applyAlignment="1">
      <alignment horizontal="center" vertical="center"/>
    </xf>
    <xf numFmtId="17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69" fontId="3" fillId="0" borderId="1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70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0" fontId="82" fillId="3" borderId="0" xfId="0" applyFont="1" applyFill="1" applyAlignment="1">
      <alignment vertical="center"/>
    </xf>
    <xf numFmtId="0" fontId="74" fillId="3" borderId="0" xfId="0" applyFont="1" applyFill="1" applyAlignment="1">
      <alignment vertical="center"/>
    </xf>
    <xf numFmtId="170" fontId="11" fillId="3" borderId="0" xfId="0" applyNumberFormat="1" applyFont="1" applyFill="1" applyAlignment="1">
      <alignment horizontal="center" vertical="center"/>
    </xf>
    <xf numFmtId="170" fontId="11" fillId="0" borderId="0" xfId="0" applyNumberFormat="1" applyFont="1" applyAlignment="1">
      <alignment horizontal="center" vertical="center"/>
    </xf>
    <xf numFmtId="170" fontId="76" fillId="0" borderId="0" xfId="0" applyNumberFormat="1" applyFont="1" applyAlignment="1">
      <alignment horizontal="center" vertical="center"/>
    </xf>
    <xf numFmtId="0" fontId="77" fillId="0" borderId="0" xfId="0" applyFont="1" applyAlignment="1">
      <alignment vertical="center"/>
    </xf>
    <xf numFmtId="0" fontId="70" fillId="5" borderId="0" xfId="0" applyFont="1" applyFill="1" applyAlignment="1">
      <alignment horizontal="left" vertical="center"/>
    </xf>
    <xf numFmtId="0" fontId="70" fillId="5" borderId="0" xfId="0" applyFont="1" applyFill="1" applyAlignment="1">
      <alignment horizontal="right" vertical="center"/>
    </xf>
    <xf numFmtId="17" fontId="78" fillId="5" borderId="0" xfId="0" quotePrefix="1" applyNumberFormat="1" applyFont="1" applyFill="1" applyAlignment="1">
      <alignment horizontal="center" vertical="center"/>
    </xf>
    <xf numFmtId="0" fontId="71" fillId="0" borderId="0" xfId="0" applyFont="1" applyAlignment="1">
      <alignment vertical="center"/>
    </xf>
    <xf numFmtId="0" fontId="70" fillId="0" borderId="0" xfId="0" applyFont="1" applyAlignment="1">
      <alignment horizontal="left" vertical="center"/>
    </xf>
    <xf numFmtId="0" fontId="70" fillId="0" borderId="0" xfId="0" applyFont="1" applyAlignment="1">
      <alignment horizontal="right" vertical="center"/>
    </xf>
    <xf numFmtId="17" fontId="70" fillId="0" borderId="0" xfId="0" applyNumberFormat="1" applyFont="1" applyAlignment="1">
      <alignment horizontal="center" vertical="center"/>
    </xf>
    <xf numFmtId="17" fontId="70" fillId="0" borderId="0" xfId="0" quotePrefix="1" applyNumberFormat="1" applyFont="1" applyAlignment="1">
      <alignment horizontal="center" vertical="center"/>
    </xf>
    <xf numFmtId="38" fontId="69" fillId="0" borderId="0" xfId="0" applyNumberFormat="1" applyFont="1" applyAlignment="1">
      <alignment vertical="center"/>
    </xf>
    <xf numFmtId="0" fontId="69" fillId="0" borderId="0" xfId="0" applyFont="1" applyAlignment="1">
      <alignment vertical="center"/>
    </xf>
    <xf numFmtId="0" fontId="70" fillId="6" borderId="0" xfId="0" applyFont="1" applyFill="1" applyAlignment="1">
      <alignment horizontal="left" vertical="center"/>
    </xf>
    <xf numFmtId="0" fontId="70" fillId="6" borderId="0" xfId="0" applyFont="1" applyFill="1" applyAlignment="1">
      <alignment horizontal="right" vertical="center"/>
    </xf>
    <xf numFmtId="38" fontId="69" fillId="6" borderId="0" xfId="0" applyNumberFormat="1" applyFont="1" applyFill="1" applyAlignment="1">
      <alignment vertical="center"/>
    </xf>
    <xf numFmtId="38" fontId="70" fillId="0" borderId="0" xfId="0" applyNumberFormat="1" applyFont="1" applyAlignment="1">
      <alignment vertical="center"/>
    </xf>
    <xf numFmtId="14" fontId="69" fillId="0" borderId="0" xfId="0" applyNumberFormat="1" applyFont="1" applyAlignment="1">
      <alignment horizontal="left" vertical="center"/>
    </xf>
    <xf numFmtId="0" fontId="72" fillId="0" borderId="0" xfId="0" applyFont="1" applyAlignment="1">
      <alignment vertical="center"/>
    </xf>
    <xf numFmtId="0" fontId="85" fillId="11" borderId="0" xfId="0" applyFont="1" applyFill="1" applyAlignment="1">
      <alignment vertical="center"/>
    </xf>
    <xf numFmtId="170" fontId="85" fillId="11" borderId="0" xfId="0" applyNumberFormat="1" applyFont="1" applyFill="1" applyAlignment="1">
      <alignment horizontal="center" vertical="center"/>
    </xf>
    <xf numFmtId="0" fontId="85" fillId="11" borderId="0" xfId="0" applyFont="1" applyFill="1" applyAlignment="1">
      <alignment horizontal="center" vertical="center"/>
    </xf>
    <xf numFmtId="0" fontId="70" fillId="0" borderId="0" xfId="0" applyFont="1" applyAlignment="1">
      <alignment vertical="center"/>
    </xf>
    <xf numFmtId="170" fontId="70" fillId="0" borderId="0" xfId="0" applyNumberFormat="1" applyFont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1" fillId="0" borderId="83" xfId="0" applyFont="1" applyBorder="1" applyAlignment="1">
      <alignment vertical="center"/>
    </xf>
    <xf numFmtId="42" fontId="71" fillId="0" borderId="0" xfId="0" applyNumberFormat="1" applyFont="1" applyAlignment="1">
      <alignment horizontal="right" vertical="center"/>
    </xf>
    <xf numFmtId="0" fontId="70" fillId="0" borderId="85" xfId="0" applyFont="1" applyBorder="1" applyAlignment="1">
      <alignment horizontal="left" vertical="center"/>
    </xf>
    <xf numFmtId="0" fontId="70" fillId="0" borderId="85" xfId="0" applyFont="1" applyBorder="1" applyAlignment="1">
      <alignment horizontal="right" vertical="center"/>
    </xf>
    <xf numFmtId="42" fontId="69" fillId="0" borderId="85" xfId="0" applyNumberFormat="1" applyFont="1" applyBorder="1" applyAlignment="1">
      <alignment horizontal="right" vertical="center"/>
    </xf>
    <xf numFmtId="38" fontId="69" fillId="0" borderId="85" xfId="0" applyNumberFormat="1" applyFont="1" applyBorder="1" applyAlignment="1">
      <alignment vertical="center"/>
    </xf>
    <xf numFmtId="0" fontId="71" fillId="0" borderId="86" xfId="0" applyFont="1" applyBorder="1" applyAlignment="1">
      <alignment vertical="center"/>
    </xf>
    <xf numFmtId="0" fontId="71" fillId="0" borderId="0" xfId="0" applyFont="1" applyAlignment="1">
      <alignment horizontal="left" vertical="center"/>
    </xf>
    <xf numFmtId="14" fontId="81" fillId="0" borderId="0" xfId="0" applyNumberFormat="1" applyFont="1" applyAlignment="1">
      <alignment horizontal="left" vertical="center"/>
    </xf>
    <xf numFmtId="0" fontId="84" fillId="11" borderId="0" xfId="0" applyFont="1" applyFill="1" applyAlignment="1">
      <alignment vertical="center"/>
    </xf>
    <xf numFmtId="170" fontId="84" fillId="11" borderId="0" xfId="0" applyNumberFormat="1" applyFont="1" applyFill="1" applyAlignment="1">
      <alignment horizontal="center" vertical="center"/>
    </xf>
    <xf numFmtId="38" fontId="69" fillId="0" borderId="83" xfId="0" applyNumberFormat="1" applyFont="1" applyBorder="1" applyAlignment="1">
      <alignment vertical="center"/>
    </xf>
    <xf numFmtId="0" fontId="71" fillId="0" borderId="85" xfId="0" applyFont="1" applyBorder="1"/>
    <xf numFmtId="0" fontId="71" fillId="0" borderId="86" xfId="0" applyFont="1" applyBorder="1"/>
    <xf numFmtId="0" fontId="71" fillId="0" borderId="1" xfId="0" applyFont="1" applyBorder="1"/>
    <xf numFmtId="0" fontId="71" fillId="0" borderId="0" xfId="0" applyFont="1"/>
    <xf numFmtId="164" fontId="69" fillId="0" borderId="0" xfId="2" applyNumberFormat="1" applyFont="1" applyFill="1" applyBorder="1" applyAlignment="1">
      <alignment horizontal="right"/>
    </xf>
    <xf numFmtId="10" fontId="69" fillId="6" borderId="0" xfId="2" applyNumberFormat="1" applyFont="1" applyFill="1" applyBorder="1" applyAlignment="1">
      <alignment horizontal="right"/>
    </xf>
    <xf numFmtId="10" fontId="69" fillId="0" borderId="0" xfId="2" applyNumberFormat="1" applyFont="1" applyFill="1" applyBorder="1" applyAlignment="1">
      <alignment horizontal="right"/>
    </xf>
    <xf numFmtId="5" fontId="69" fillId="6" borderId="0" xfId="0" applyNumberFormat="1" applyFont="1" applyFill="1" applyAlignment="1">
      <alignment horizontal="right"/>
    </xf>
    <xf numFmtId="5" fontId="69" fillId="0" borderId="0" xfId="0" applyNumberFormat="1" applyFont="1" applyAlignment="1">
      <alignment horizontal="right"/>
    </xf>
    <xf numFmtId="10" fontId="70" fillId="0" borderId="0" xfId="2" applyNumberFormat="1" applyFont="1" applyFill="1" applyBorder="1" applyAlignment="1">
      <alignment horizontal="right"/>
    </xf>
    <xf numFmtId="0" fontId="3" fillId="15" borderId="4" xfId="0" applyFont="1" applyFill="1" applyBorder="1" applyAlignment="1">
      <alignment vertical="center"/>
    </xf>
    <xf numFmtId="0" fontId="3" fillId="7" borderId="5" xfId="0" applyFont="1" applyFill="1" applyBorder="1" applyAlignment="1">
      <alignment vertical="center"/>
    </xf>
    <xf numFmtId="0" fontId="3" fillId="15" borderId="5" xfId="0" applyFont="1" applyFill="1" applyBorder="1" applyAlignment="1">
      <alignment vertical="center"/>
    </xf>
    <xf numFmtId="0" fontId="3" fillId="15" borderId="6" xfId="0" applyFont="1" applyFill="1" applyBorder="1" applyAlignment="1">
      <alignment vertical="center"/>
    </xf>
    <xf numFmtId="0" fontId="3" fillId="15" borderId="7" xfId="0" applyFont="1" applyFill="1" applyBorder="1" applyAlignment="1">
      <alignment vertical="center"/>
    </xf>
    <xf numFmtId="0" fontId="3" fillId="7" borderId="0" xfId="0" applyFont="1" applyFill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vertical="center"/>
    </xf>
    <xf numFmtId="0" fontId="3" fillId="15" borderId="0" xfId="0" applyFont="1" applyFill="1" applyAlignment="1">
      <alignment vertical="center"/>
    </xf>
    <xf numFmtId="0" fontId="3" fillId="15" borderId="8" xfId="0" applyFont="1" applyFill="1" applyBorder="1" applyAlignment="1">
      <alignment vertical="center"/>
    </xf>
    <xf numFmtId="0" fontId="3" fillId="15" borderId="0" xfId="0" applyFont="1" applyFill="1" applyAlignment="1">
      <alignment horizontal="center" vertical="center"/>
    </xf>
    <xf numFmtId="0" fontId="3" fillId="15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63" fillId="0" borderId="7" xfId="0" applyFont="1" applyBorder="1" applyAlignment="1">
      <alignment vertical="center"/>
    </xf>
    <xf numFmtId="0" fontId="63" fillId="0" borderId="0" xfId="0" applyFont="1" applyAlignment="1">
      <alignment vertical="center"/>
    </xf>
    <xf numFmtId="0" fontId="63" fillId="3" borderId="31" xfId="0" applyFont="1" applyFill="1" applyBorder="1" applyAlignment="1">
      <alignment vertical="center"/>
    </xf>
    <xf numFmtId="0" fontId="65" fillId="3" borderId="32" xfId="0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3" fillId="19" borderId="72" xfId="0" applyFont="1" applyFill="1" applyBorder="1" applyAlignment="1">
      <alignment vertical="center"/>
    </xf>
    <xf numFmtId="0" fontId="65" fillId="19" borderId="73" xfId="0" applyFont="1" applyFill="1" applyBorder="1" applyAlignment="1">
      <alignment horizontal="center" vertical="center"/>
    </xf>
    <xf numFmtId="0" fontId="63" fillId="16" borderId="56" xfId="0" applyFont="1" applyFill="1" applyBorder="1" applyAlignment="1">
      <alignment vertical="center"/>
    </xf>
    <xf numFmtId="0" fontId="65" fillId="16" borderId="57" xfId="0" applyFont="1" applyFill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12" borderId="64" xfId="0" applyFont="1" applyFill="1" applyBorder="1" applyAlignment="1">
      <alignment horizontal="center" vertical="center"/>
    </xf>
    <xf numFmtId="0" fontId="65" fillId="12" borderId="65" xfId="0" applyFont="1" applyFill="1" applyBorder="1" applyAlignment="1">
      <alignment horizontal="center" vertical="center"/>
    </xf>
    <xf numFmtId="0" fontId="63" fillId="0" borderId="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8" fillId="5" borderId="31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8" fillId="0" borderId="31" xfId="0" applyFont="1" applyBorder="1" applyAlignment="1">
      <alignment horizontal="left" vertical="center"/>
    </xf>
    <xf numFmtId="0" fontId="49" fillId="0" borderId="57" xfId="0" applyFont="1" applyBorder="1" applyAlignment="1">
      <alignment horizontal="center" vertical="center"/>
    </xf>
    <xf numFmtId="0" fontId="52" fillId="0" borderId="7" xfId="0" applyFont="1" applyBorder="1" applyAlignment="1">
      <alignment vertical="center"/>
    </xf>
    <xf numFmtId="0" fontId="52" fillId="0" borderId="31" xfId="0" applyFont="1" applyBorder="1" applyAlignment="1">
      <alignment vertical="center"/>
    </xf>
    <xf numFmtId="0" fontId="52" fillId="0" borderId="57" xfId="0" applyFont="1" applyBorder="1" applyAlignment="1">
      <alignment horizontal="center" vertical="center"/>
    </xf>
    <xf numFmtId="0" fontId="52" fillId="0" borderId="8" xfId="0" applyFont="1" applyBorder="1" applyAlignment="1">
      <alignment vertical="center"/>
    </xf>
    <xf numFmtId="0" fontId="52" fillId="6" borderId="31" xfId="0" applyFont="1" applyFill="1" applyBorder="1" applyAlignment="1">
      <alignment vertical="center"/>
    </xf>
    <xf numFmtId="0" fontId="52" fillId="6" borderId="57" xfId="0" applyFont="1" applyFill="1" applyBorder="1" applyAlignment="1">
      <alignment horizontal="center" vertical="center"/>
    </xf>
    <xf numFmtId="0" fontId="36" fillId="0" borderId="7" xfId="0" applyFont="1" applyBorder="1" applyAlignment="1">
      <alignment vertical="center"/>
    </xf>
    <xf numFmtId="0" fontId="66" fillId="0" borderId="0" xfId="0" applyFont="1" applyAlignment="1">
      <alignment vertical="center"/>
    </xf>
    <xf numFmtId="0" fontId="66" fillId="0" borderId="31" xfId="0" applyFont="1" applyBorder="1" applyAlignment="1">
      <alignment vertical="center"/>
    </xf>
    <xf numFmtId="0" fontId="66" fillId="0" borderId="57" xfId="0" applyFont="1" applyBorder="1" applyAlignment="1">
      <alignment horizontal="center" vertical="center"/>
    </xf>
    <xf numFmtId="0" fontId="36" fillId="0" borderId="8" xfId="0" applyFont="1" applyBorder="1" applyAlignment="1">
      <alignment vertical="center"/>
    </xf>
    <xf numFmtId="0" fontId="49" fillId="0" borderId="0" xfId="0" applyFont="1" applyAlignment="1">
      <alignment vertical="center"/>
    </xf>
    <xf numFmtId="0" fontId="49" fillId="0" borderId="31" xfId="0" applyFont="1" applyBorder="1" applyAlignment="1">
      <alignment vertical="center"/>
    </xf>
    <xf numFmtId="0" fontId="49" fillId="0" borderId="7" xfId="0" applyFont="1" applyBorder="1" applyAlignment="1">
      <alignment vertical="center"/>
    </xf>
    <xf numFmtId="5" fontId="53" fillId="0" borderId="0" xfId="0" applyNumberFormat="1" applyFont="1" applyAlignment="1">
      <alignment vertical="center"/>
    </xf>
    <xf numFmtId="0" fontId="37" fillId="5" borderId="31" xfId="0" applyFont="1" applyFill="1" applyBorder="1" applyAlignment="1">
      <alignment vertical="center"/>
    </xf>
    <xf numFmtId="0" fontId="37" fillId="5" borderId="0" xfId="0" applyFont="1" applyFill="1" applyAlignment="1">
      <alignment vertical="center"/>
    </xf>
    <xf numFmtId="0" fontId="37" fillId="5" borderId="32" xfId="0" applyFont="1" applyFill="1" applyBorder="1" applyAlignment="1">
      <alignment vertical="center"/>
    </xf>
    <xf numFmtId="0" fontId="58" fillId="14" borderId="72" xfId="0" applyFont="1" applyFill="1" applyBorder="1" applyAlignment="1">
      <alignment vertical="center"/>
    </xf>
    <xf numFmtId="0" fontId="58" fillId="14" borderId="73" xfId="0" applyFont="1" applyFill="1" applyBorder="1" applyAlignment="1">
      <alignment vertical="center"/>
    </xf>
    <xf numFmtId="0" fontId="56" fillId="18" borderId="56" xfId="0" applyFont="1" applyFill="1" applyBorder="1" applyAlignment="1">
      <alignment vertical="center"/>
    </xf>
    <xf numFmtId="0" fontId="56" fillId="18" borderId="57" xfId="0" applyFont="1" applyFill="1" applyBorder="1" applyAlignment="1">
      <alignment horizontal="center" vertical="center"/>
    </xf>
    <xf numFmtId="0" fontId="59" fillId="20" borderId="64" xfId="0" applyFont="1" applyFill="1" applyBorder="1" applyAlignment="1">
      <alignment horizontal="center" vertical="center"/>
    </xf>
    <xf numFmtId="0" fontId="59" fillId="20" borderId="65" xfId="0" applyFont="1" applyFill="1" applyBorder="1" applyAlignment="1">
      <alignment vertical="center"/>
    </xf>
    <xf numFmtId="0" fontId="49" fillId="0" borderId="8" xfId="0" applyFont="1" applyBorder="1" applyAlignment="1">
      <alignment vertical="center"/>
    </xf>
    <xf numFmtId="5" fontId="8" fillId="0" borderId="0" xfId="0" applyNumberFormat="1" applyFont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72" xfId="0" applyFont="1" applyBorder="1" applyAlignment="1">
      <alignment vertical="center"/>
    </xf>
    <xf numFmtId="0" fontId="8" fillId="0" borderId="73" xfId="0" applyFont="1" applyBorder="1" applyAlignment="1">
      <alignment vertical="center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horizontal="center" vertical="center"/>
    </xf>
    <xf numFmtId="0" fontId="8" fillId="0" borderId="65" xfId="0" applyFont="1" applyBorder="1" applyAlignment="1">
      <alignment vertical="center"/>
    </xf>
    <xf numFmtId="0" fontId="53" fillId="0" borderId="0" xfId="0" applyFont="1" applyAlignment="1">
      <alignment vertical="center"/>
    </xf>
    <xf numFmtId="0" fontId="53" fillId="0" borderId="31" xfId="0" applyFont="1" applyBorder="1" applyAlignment="1">
      <alignment vertical="center"/>
    </xf>
    <xf numFmtId="0" fontId="53" fillId="6" borderId="0" xfId="0" applyFont="1" applyFill="1" applyAlignment="1">
      <alignment vertical="center"/>
    </xf>
    <xf numFmtId="0" fontId="53" fillId="6" borderId="31" xfId="0" applyFont="1" applyFill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vertical="center"/>
    </xf>
    <xf numFmtId="0" fontId="8" fillId="0" borderId="76" xfId="0" applyFont="1" applyBorder="1" applyAlignment="1">
      <alignment vertical="center"/>
    </xf>
    <xf numFmtId="0" fontId="8" fillId="0" borderId="58" xfId="0" applyFont="1" applyBorder="1" applyAlignment="1">
      <alignment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7" fontId="70" fillId="0" borderId="0" xfId="0" applyNumberFormat="1" applyFont="1" applyBorder="1" applyAlignment="1">
      <alignment horizontal="center" vertical="center"/>
    </xf>
    <xf numFmtId="0" fontId="71" fillId="0" borderId="0" xfId="0" applyFont="1" applyBorder="1" applyAlignment="1">
      <alignment vertical="center"/>
    </xf>
    <xf numFmtId="0" fontId="73" fillId="0" borderId="0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69" fillId="0" borderId="0" xfId="0" applyFont="1" applyBorder="1" applyAlignment="1">
      <alignment vertical="center"/>
    </xf>
    <xf numFmtId="0" fontId="73" fillId="6" borderId="0" xfId="0" applyFont="1" applyFill="1" applyAlignment="1">
      <alignment vertical="center"/>
    </xf>
    <xf numFmtId="0" fontId="75" fillId="6" borderId="0" xfId="0" applyFont="1" applyFill="1" applyBorder="1" applyAlignment="1">
      <alignment vertical="center"/>
    </xf>
    <xf numFmtId="0" fontId="0" fillId="0" borderId="87" xfId="0" applyBorder="1"/>
    <xf numFmtId="0" fontId="0" fillId="0" borderId="88" xfId="0" applyBorder="1"/>
    <xf numFmtId="0" fontId="0" fillId="0" borderId="89" xfId="0" applyBorder="1"/>
    <xf numFmtId="17" fontId="78" fillId="5" borderId="90" xfId="0" applyNumberFormat="1" applyFont="1" applyFill="1" applyBorder="1" applyAlignment="1">
      <alignment horizontal="center" vertical="center"/>
    </xf>
    <xf numFmtId="0" fontId="13" fillId="5" borderId="91" xfId="0" applyFont="1" applyFill="1" applyBorder="1" applyAlignment="1">
      <alignment horizontal="center" vertical="center"/>
    </xf>
    <xf numFmtId="17" fontId="70" fillId="0" borderId="90" xfId="0" applyNumberFormat="1" applyFont="1" applyBorder="1" applyAlignment="1">
      <alignment horizontal="center" vertical="center"/>
    </xf>
    <xf numFmtId="0" fontId="0" fillId="0" borderId="91" xfId="0" applyBorder="1" applyAlignment="1">
      <alignment vertical="center"/>
    </xf>
    <xf numFmtId="38" fontId="69" fillId="0" borderId="0" xfId="0" applyNumberFormat="1" applyFont="1" applyBorder="1" applyAlignment="1">
      <alignment vertical="center"/>
    </xf>
    <xf numFmtId="164" fontId="73" fillId="0" borderId="91" xfId="0" applyNumberFormat="1" applyFont="1" applyBorder="1" applyAlignment="1">
      <alignment horizontal="center" vertical="center"/>
    </xf>
    <xf numFmtId="164" fontId="73" fillId="6" borderId="91" xfId="0" applyNumberFormat="1" applyFont="1" applyFill="1" applyBorder="1" applyAlignment="1">
      <alignment horizontal="center" vertical="center"/>
    </xf>
    <xf numFmtId="0" fontId="0" fillId="6" borderId="91" xfId="0" applyFill="1" applyBorder="1" applyAlignment="1">
      <alignment vertical="center"/>
    </xf>
    <xf numFmtId="0" fontId="71" fillId="0" borderId="92" xfId="0" applyFont="1" applyBorder="1" applyAlignment="1">
      <alignment vertical="center"/>
    </xf>
    <xf numFmtId="0" fontId="71" fillId="0" borderId="93" xfId="0" applyFont="1" applyBorder="1" applyAlignment="1">
      <alignment vertical="center"/>
    </xf>
    <xf numFmtId="0" fontId="0" fillId="0" borderId="94" xfId="0" applyBorder="1" applyAlignment="1">
      <alignment vertical="center"/>
    </xf>
    <xf numFmtId="0" fontId="71" fillId="0" borderId="94" xfId="0" applyFont="1" applyBorder="1" applyAlignment="1">
      <alignment vertical="center"/>
    </xf>
    <xf numFmtId="44" fontId="0" fillId="0" borderId="0" xfId="1" applyFont="1" applyFill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44" fontId="0" fillId="0" borderId="96" xfId="1" applyFont="1" applyFill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1" applyNumberFormat="1" applyFont="1" applyFill="1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42" fontId="88" fillId="0" borderId="0" xfId="3" applyNumberFormat="1" applyFont="1" applyFill="1" applyBorder="1" applyAlignment="1">
      <alignment horizontal="center" vertical="center"/>
    </xf>
    <xf numFmtId="42" fontId="89" fillId="0" borderId="0" xfId="3" applyNumberFormat="1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0" fillId="0" borderId="0" xfId="0" applyFont="1" applyAlignment="1">
      <alignment horizontal="left" vertical="center"/>
    </xf>
    <xf numFmtId="42" fontId="90" fillId="0" borderId="0" xfId="3" applyNumberFormat="1" applyFont="1" applyFill="1" applyBorder="1" applyAlignment="1">
      <alignment horizontal="center" vertical="center"/>
    </xf>
    <xf numFmtId="42" fontId="90" fillId="0" borderId="100" xfId="3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31" fillId="0" borderId="101" xfId="0" applyFont="1" applyBorder="1" applyAlignment="1">
      <alignment horizontal="center" vertical="center"/>
    </xf>
    <xf numFmtId="0" fontId="90" fillId="0" borderId="102" xfId="0" applyFont="1" applyBorder="1" applyAlignment="1">
      <alignment horizontal="center" vertical="center"/>
    </xf>
    <xf numFmtId="0" fontId="64" fillId="22" borderId="102" xfId="0" applyFont="1" applyFill="1" applyBorder="1" applyAlignment="1">
      <alignment horizontal="left" vertical="center" wrapText="1"/>
    </xf>
    <xf numFmtId="0" fontId="35" fillId="22" borderId="104" xfId="0" applyFont="1" applyFill="1" applyBorder="1" applyAlignment="1">
      <alignment horizontal="center" vertical="center"/>
    </xf>
    <xf numFmtId="42" fontId="30" fillId="0" borderId="0" xfId="3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44" fontId="30" fillId="0" borderId="0" xfId="1" applyFont="1" applyFill="1" applyBorder="1" applyAlignment="1">
      <alignment horizontal="center" vertical="center"/>
    </xf>
    <xf numFmtId="0" fontId="92" fillId="0" borderId="98" xfId="0" applyFont="1" applyBorder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44" fontId="35" fillId="0" borderId="0" xfId="1" applyFont="1" applyFill="1" applyBorder="1" applyAlignment="1">
      <alignment horizontal="center" vertical="center"/>
    </xf>
    <xf numFmtId="0" fontId="92" fillId="0" borderId="99" xfId="0" applyFont="1" applyBorder="1" applyAlignment="1">
      <alignment horizontal="center" vertical="center"/>
    </xf>
    <xf numFmtId="0" fontId="95" fillId="0" borderId="0" xfId="0" applyFont="1" applyAlignment="1">
      <alignment horizontal="center" vertical="center"/>
    </xf>
    <xf numFmtId="14" fontId="41" fillId="0" borderId="0" xfId="0" applyNumberFormat="1" applyFont="1" applyAlignment="1">
      <alignment horizontal="center" vertical="center"/>
    </xf>
    <xf numFmtId="14" fontId="41" fillId="0" borderId="0" xfId="1" applyNumberFormat="1" applyFont="1" applyFill="1" applyBorder="1" applyAlignment="1">
      <alignment horizontal="center" vertical="center"/>
    </xf>
    <xf numFmtId="173" fontId="93" fillId="23" borderId="107" xfId="4" applyNumberFormat="1" applyFont="1">
      <alignment horizontal="center" vertical="center"/>
    </xf>
    <xf numFmtId="44" fontId="93" fillId="0" borderId="0" xfId="1" applyFont="1" applyFill="1" applyBorder="1" applyAlignment="1">
      <alignment horizontal="center" vertical="center"/>
    </xf>
    <xf numFmtId="0" fontId="0" fillId="25" borderId="98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/>
    </xf>
    <xf numFmtId="0" fontId="2" fillId="25" borderId="0" xfId="0" applyFont="1" applyFill="1" applyAlignment="1">
      <alignment horizontal="center" vertical="center"/>
    </xf>
    <xf numFmtId="44" fontId="0" fillId="25" borderId="0" xfId="1" applyFont="1" applyFill="1" applyBorder="1" applyAlignment="1">
      <alignment horizontal="center" vertical="center"/>
    </xf>
    <xf numFmtId="0" fontId="0" fillId="25" borderId="99" xfId="0" applyFill="1" applyBorder="1" applyAlignment="1">
      <alignment horizontal="center" vertical="center"/>
    </xf>
    <xf numFmtId="0" fontId="30" fillId="25" borderId="0" xfId="0" applyFont="1" applyFill="1" applyAlignment="1">
      <alignment horizontal="center" vertical="center"/>
    </xf>
    <xf numFmtId="0" fontId="30" fillId="25" borderId="0" xfId="0" applyFont="1" applyFill="1" applyAlignment="1">
      <alignment horizontal="right" vertical="center"/>
    </xf>
    <xf numFmtId="0" fontId="0" fillId="25" borderId="109" xfId="0" applyFill="1" applyBorder="1" applyAlignment="1">
      <alignment horizontal="center" vertical="center"/>
    </xf>
    <xf numFmtId="0" fontId="0" fillId="25" borderId="110" xfId="0" applyFill="1" applyBorder="1" applyAlignment="1">
      <alignment horizontal="center" vertical="center"/>
    </xf>
    <xf numFmtId="0" fontId="2" fillId="25" borderId="110" xfId="0" applyFont="1" applyFill="1" applyBorder="1" applyAlignment="1">
      <alignment horizontal="center" vertical="center"/>
    </xf>
    <xf numFmtId="44" fontId="0" fillId="25" borderId="110" xfId="1" applyFont="1" applyFill="1" applyBorder="1" applyAlignment="1">
      <alignment horizontal="center" vertical="center"/>
    </xf>
    <xf numFmtId="0" fontId="0" fillId="25" borderId="111" xfId="0" applyFill="1" applyBorder="1" applyAlignment="1">
      <alignment horizontal="center" vertical="center"/>
    </xf>
    <xf numFmtId="3" fontId="31" fillId="0" borderId="0" xfId="3" applyNumberFormat="1" applyFont="1" applyFill="1" applyBorder="1" applyAlignment="1">
      <alignment horizontal="center" vertical="center"/>
    </xf>
    <xf numFmtId="3" fontId="30" fillId="0" borderId="0" xfId="3" applyNumberFormat="1" applyFont="1" applyFill="1" applyBorder="1" applyAlignment="1">
      <alignment horizontal="center" vertical="center"/>
    </xf>
    <xf numFmtId="37" fontId="31" fillId="0" borderId="0" xfId="3" applyNumberFormat="1" applyFont="1" applyFill="1" applyBorder="1" applyAlignment="1">
      <alignment horizontal="center" vertical="center"/>
    </xf>
    <xf numFmtId="37" fontId="30" fillId="0" borderId="0" xfId="3" applyNumberFormat="1" applyFont="1" applyFill="1" applyBorder="1" applyAlignment="1">
      <alignment horizontal="center" vertical="center"/>
    </xf>
    <xf numFmtId="37" fontId="31" fillId="0" borderId="106" xfId="3" applyNumberFormat="1" applyFont="1" applyFill="1" applyBorder="1" applyAlignment="1">
      <alignment horizontal="center" vertical="center"/>
    </xf>
    <xf numFmtId="37" fontId="30" fillId="0" borderId="105" xfId="3" applyNumberFormat="1" applyFont="1" applyFill="1" applyBorder="1" applyAlignment="1">
      <alignment horizontal="center" vertical="center"/>
    </xf>
    <xf numFmtId="37" fontId="31" fillId="0" borderId="105" xfId="1" applyNumberFormat="1" applyFont="1" applyFill="1" applyBorder="1" applyAlignment="1">
      <alignment horizontal="center" vertical="center"/>
    </xf>
    <xf numFmtId="37" fontId="31" fillId="0" borderId="0" xfId="1" applyNumberFormat="1" applyFont="1" applyFill="1" applyBorder="1" applyAlignment="1">
      <alignment horizontal="center" vertical="center"/>
    </xf>
    <xf numFmtId="37" fontId="31" fillId="0" borderId="105" xfId="0" applyNumberFormat="1" applyFont="1" applyBorder="1" applyAlignment="1">
      <alignment horizontal="center" vertical="center"/>
    </xf>
    <xf numFmtId="37" fontId="31" fillId="0" borderId="0" xfId="0" applyNumberFormat="1" applyFont="1" applyAlignment="1">
      <alignment horizontal="center" vertical="center"/>
    </xf>
    <xf numFmtId="37" fontId="30" fillId="0" borderId="0" xfId="0" applyNumberFormat="1" applyFont="1" applyAlignment="1">
      <alignment horizontal="center" vertical="center"/>
    </xf>
    <xf numFmtId="37" fontId="90" fillId="0" borderId="103" xfId="3" applyNumberFormat="1" applyFont="1" applyFill="1" applyBorder="1" applyAlignment="1">
      <alignment horizontal="center" vertical="center"/>
    </xf>
    <xf numFmtId="37" fontId="90" fillId="0" borderId="102" xfId="3" applyNumberFormat="1" applyFont="1" applyFill="1" applyBorder="1" applyAlignment="1">
      <alignment horizontal="center" vertical="center"/>
    </xf>
    <xf numFmtId="37" fontId="69" fillId="0" borderId="0" xfId="0" applyNumberFormat="1" applyFont="1" applyAlignment="1">
      <alignment horizontal="right" vertical="center"/>
    </xf>
    <xf numFmtId="37" fontId="69" fillId="0" borderId="90" xfId="0" applyNumberFormat="1" applyFont="1" applyBorder="1" applyAlignment="1">
      <alignment horizontal="right" vertical="center"/>
    </xf>
    <xf numFmtId="37" fontId="69" fillId="0" borderId="0" xfId="0" applyNumberFormat="1" applyFont="1" applyBorder="1" applyAlignment="1">
      <alignment horizontal="right" vertical="center"/>
    </xf>
    <xf numFmtId="37" fontId="69" fillId="6" borderId="0" xfId="0" applyNumberFormat="1" applyFont="1" applyFill="1" applyAlignment="1">
      <alignment horizontal="right" vertical="center"/>
    </xf>
    <xf numFmtId="37" fontId="69" fillId="6" borderId="90" xfId="0" applyNumberFormat="1" applyFont="1" applyFill="1" applyBorder="1" applyAlignment="1">
      <alignment horizontal="right" vertical="center"/>
    </xf>
    <xf numFmtId="37" fontId="69" fillId="6" borderId="0" xfId="0" applyNumberFormat="1" applyFont="1" applyFill="1" applyBorder="1" applyAlignment="1">
      <alignment horizontal="right" vertical="center"/>
    </xf>
    <xf numFmtId="37" fontId="70" fillId="6" borderId="0" xfId="0" applyNumberFormat="1" applyFont="1" applyFill="1" applyAlignment="1">
      <alignment horizontal="right" vertical="center"/>
    </xf>
    <xf numFmtId="37" fontId="70" fillId="6" borderId="90" xfId="0" applyNumberFormat="1" applyFont="1" applyFill="1" applyBorder="1" applyAlignment="1">
      <alignment horizontal="right" vertical="center"/>
    </xf>
    <xf numFmtId="37" fontId="70" fillId="6" borderId="0" xfId="0" applyNumberFormat="1" applyFont="1" applyFill="1" applyBorder="1" applyAlignment="1">
      <alignment horizontal="right" vertical="center"/>
    </xf>
    <xf numFmtId="37" fontId="75" fillId="0" borderId="90" xfId="0" applyNumberFormat="1" applyFont="1" applyBorder="1" applyAlignment="1">
      <alignment horizontal="right" vertical="center"/>
    </xf>
    <xf numFmtId="37" fontId="75" fillId="0" borderId="0" xfId="0" applyNumberFormat="1" applyFont="1" applyBorder="1" applyAlignment="1">
      <alignment horizontal="right" vertical="center"/>
    </xf>
    <xf numFmtId="37" fontId="75" fillId="6" borderId="90" xfId="0" applyNumberFormat="1" applyFont="1" applyFill="1" applyBorder="1" applyAlignment="1">
      <alignment horizontal="right" vertical="center"/>
    </xf>
    <xf numFmtId="37" fontId="75" fillId="6" borderId="0" xfId="0" applyNumberFormat="1" applyFont="1" applyFill="1" applyBorder="1" applyAlignment="1">
      <alignment horizontal="right" vertical="center"/>
    </xf>
    <xf numFmtId="3" fontId="71" fillId="0" borderId="0" xfId="0" applyNumberFormat="1" applyFont="1" applyAlignment="1">
      <alignment horizontal="right" vertical="center"/>
    </xf>
    <xf numFmtId="3" fontId="71" fillId="0" borderId="0" xfId="0" applyNumberFormat="1" applyFont="1" applyAlignment="1">
      <alignment vertical="center"/>
    </xf>
    <xf numFmtId="3" fontId="69" fillId="0" borderId="0" xfId="0" applyNumberFormat="1" applyFont="1" applyAlignment="1">
      <alignment horizontal="right" vertical="center"/>
    </xf>
    <xf numFmtId="3" fontId="69" fillId="6" borderId="0" xfId="0" applyNumberFormat="1" applyFont="1" applyFill="1" applyAlignment="1">
      <alignment horizontal="right" vertical="center"/>
    </xf>
    <xf numFmtId="3" fontId="69" fillId="6" borderId="0" xfId="0" applyNumberFormat="1" applyFont="1" applyFill="1" applyAlignment="1">
      <alignment vertical="center"/>
    </xf>
    <xf numFmtId="3" fontId="69" fillId="0" borderId="0" xfId="0" applyNumberFormat="1" applyFont="1" applyAlignment="1">
      <alignment vertical="center"/>
    </xf>
    <xf numFmtId="3" fontId="70" fillId="0" borderId="0" xfId="0" applyNumberFormat="1" applyFont="1" applyAlignment="1">
      <alignment horizontal="right" vertical="center"/>
    </xf>
    <xf numFmtId="3" fontId="70" fillId="0" borderId="0" xfId="0" applyNumberFormat="1" applyFont="1" applyAlignment="1">
      <alignment vertical="center"/>
    </xf>
    <xf numFmtId="37" fontId="3" fillId="4" borderId="3" xfId="0" applyNumberFormat="1" applyFont="1" applyFill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9" fillId="21" borderId="3" xfId="0" applyNumberFormat="1" applyFont="1" applyFill="1" applyBorder="1" applyAlignment="1">
      <alignment horizontal="center" vertical="center"/>
    </xf>
    <xf numFmtId="37" fontId="9" fillId="0" borderId="0" xfId="0" applyNumberFormat="1" applyFont="1" applyAlignment="1">
      <alignment horizontal="center" vertical="center"/>
    </xf>
    <xf numFmtId="37" fontId="13" fillId="0" borderId="0" xfId="0" applyNumberFormat="1" applyFont="1" applyAlignment="1">
      <alignment horizontal="center" vertical="center"/>
    </xf>
    <xf numFmtId="3" fontId="52" fillId="0" borderId="0" xfId="0" applyNumberFormat="1" applyFont="1" applyAlignment="1">
      <alignment horizontal="left" vertical="center"/>
    </xf>
    <xf numFmtId="3" fontId="52" fillId="0" borderId="1" xfId="0" applyNumberFormat="1" applyFont="1" applyBorder="1" applyAlignment="1">
      <alignment horizontal="center" vertical="center"/>
    </xf>
    <xf numFmtId="3" fontId="49" fillId="0" borderId="0" xfId="0" applyNumberFormat="1" applyFont="1" applyAlignment="1">
      <alignment horizontal="left" vertical="center"/>
    </xf>
    <xf numFmtId="3" fontId="37" fillId="5" borderId="0" xfId="0" applyNumberFormat="1" applyFont="1" applyFill="1" applyAlignment="1">
      <alignment horizontal="center" vertical="center"/>
    </xf>
    <xf numFmtId="3" fontId="47" fillId="0" borderId="0" xfId="0" applyNumberFormat="1" applyFont="1" applyAlignment="1">
      <alignment horizontal="center" vertical="center"/>
    </xf>
    <xf numFmtId="3" fontId="52" fillId="0" borderId="0" xfId="0" applyNumberFormat="1" applyFont="1" applyAlignment="1">
      <alignment horizontal="center" vertical="center"/>
    </xf>
    <xf numFmtId="3" fontId="52" fillId="6" borderId="0" xfId="0" applyNumberFormat="1" applyFont="1" applyFill="1" applyAlignment="1">
      <alignment horizontal="center" vertical="center"/>
    </xf>
    <xf numFmtId="3" fontId="52" fillId="6" borderId="1" xfId="0" applyNumberFormat="1" applyFont="1" applyFill="1" applyBorder="1" applyAlignment="1">
      <alignment horizontal="center" vertical="center"/>
    </xf>
    <xf numFmtId="3" fontId="66" fillId="0" borderId="0" xfId="0" applyNumberFormat="1" applyFont="1" applyAlignment="1">
      <alignment horizontal="center" vertical="center"/>
    </xf>
    <xf numFmtId="3" fontId="49" fillId="0" borderId="0" xfId="0" applyNumberFormat="1" applyFont="1" applyAlignment="1">
      <alignment horizontal="center" vertical="center"/>
    </xf>
    <xf numFmtId="3" fontId="52" fillId="0" borderId="77" xfId="0" applyNumberFormat="1" applyFont="1" applyBorder="1" applyAlignment="1">
      <alignment horizontal="center" vertical="center"/>
    </xf>
    <xf numFmtId="3" fontId="52" fillId="6" borderId="77" xfId="0" applyNumberFormat="1" applyFont="1" applyFill="1" applyBorder="1" applyAlignment="1">
      <alignment horizontal="center" vertical="center"/>
    </xf>
    <xf numFmtId="3" fontId="66" fillId="0" borderId="77" xfId="0" applyNumberFormat="1" applyFont="1" applyBorder="1" applyAlignment="1">
      <alignment horizontal="center" vertical="center"/>
    </xf>
    <xf numFmtId="3" fontId="58" fillId="14" borderId="0" xfId="0" applyNumberFormat="1" applyFont="1" applyFill="1" applyAlignment="1">
      <alignment horizontal="center" vertical="center"/>
    </xf>
    <xf numFmtId="3" fontId="52" fillId="0" borderId="68" xfId="0" applyNumberFormat="1" applyFont="1" applyBorder="1" applyAlignment="1">
      <alignment horizontal="center" vertical="center"/>
    </xf>
    <xf numFmtId="3" fontId="52" fillId="6" borderId="68" xfId="0" applyNumberFormat="1" applyFont="1" applyFill="1" applyBorder="1" applyAlignment="1">
      <alignment horizontal="center" vertical="center"/>
    </xf>
    <xf numFmtId="3" fontId="66" fillId="0" borderId="68" xfId="0" applyNumberFormat="1" applyFont="1" applyBorder="1" applyAlignment="1">
      <alignment horizontal="center" vertical="center"/>
    </xf>
    <xf numFmtId="3" fontId="52" fillId="0" borderId="78" xfId="0" applyNumberFormat="1" applyFont="1" applyBorder="1" applyAlignment="1">
      <alignment horizontal="center" vertical="center"/>
    </xf>
    <xf numFmtId="3" fontId="52" fillId="6" borderId="78" xfId="0" applyNumberFormat="1" applyFont="1" applyFill="1" applyBorder="1" applyAlignment="1">
      <alignment horizontal="center" vertical="center"/>
    </xf>
    <xf numFmtId="3" fontId="66" fillId="0" borderId="78" xfId="0" applyNumberFormat="1" applyFont="1" applyBorder="1" applyAlignment="1">
      <alignment horizontal="center" vertical="center"/>
    </xf>
    <xf numFmtId="3" fontId="52" fillId="0" borderId="68" xfId="1" applyNumberFormat="1" applyFont="1" applyFill="1" applyBorder="1" applyAlignment="1">
      <alignment horizontal="center" vertical="center"/>
    </xf>
    <xf numFmtId="3" fontId="52" fillId="0" borderId="78" xfId="1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/>
    </xf>
    <xf numFmtId="0" fontId="0" fillId="15" borderId="4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31" fillId="0" borderId="0" xfId="0" applyFont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7" xfId="0" applyFill="1" applyBorder="1" applyAlignment="1">
      <alignment vertical="center" wrapText="1"/>
    </xf>
    <xf numFmtId="0" fontId="31" fillId="0" borderId="0" xfId="0" applyFont="1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0" fontId="31" fillId="0" borderId="1" xfId="0" applyFont="1" applyBorder="1" applyAlignment="1">
      <alignment horizontal="left" vertical="top" wrapText="1"/>
    </xf>
    <xf numFmtId="0" fontId="31" fillId="0" borderId="1" xfId="0" applyFont="1" applyBorder="1" applyAlignment="1">
      <alignment vertical="center"/>
    </xf>
    <xf numFmtId="0" fontId="31" fillId="0" borderId="1" xfId="0" applyFont="1" applyBorder="1" applyAlignment="1">
      <alignment horizontal="left" vertical="top"/>
    </xf>
    <xf numFmtId="0" fontId="0" fillId="0" borderId="10" xfId="0" applyBorder="1" applyAlignment="1">
      <alignment vertical="center"/>
    </xf>
    <xf numFmtId="0" fontId="0" fillId="7" borderId="4" xfId="0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31" fillId="6" borderId="0" xfId="0" applyFont="1" applyFill="1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164" fontId="31" fillId="0" borderId="1" xfId="2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 wrapText="1"/>
    </xf>
    <xf numFmtId="0" fontId="0" fillId="15" borderId="6" xfId="0" applyFill="1" applyBorder="1" applyAlignment="1">
      <alignment vertical="center"/>
    </xf>
    <xf numFmtId="0" fontId="99" fillId="0" borderId="0" xfId="0" applyFont="1" applyBorder="1" applyAlignment="1">
      <alignment vertical="center"/>
    </xf>
    <xf numFmtId="0" fontId="0" fillId="0" borderId="112" xfId="0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7" fontId="31" fillId="0" borderId="0" xfId="0" applyNumberFormat="1" applyFont="1" applyAlignment="1">
      <alignment vertical="center"/>
    </xf>
    <xf numFmtId="37" fontId="31" fillId="4" borderId="2" xfId="1" applyNumberFormat="1" applyFont="1" applyFill="1" applyBorder="1" applyAlignment="1">
      <alignment vertical="center"/>
    </xf>
    <xf numFmtId="37" fontId="31" fillId="4" borderId="2" xfId="0" applyNumberFormat="1" applyFont="1" applyFill="1" applyBorder="1" applyAlignment="1">
      <alignment vertical="center"/>
    </xf>
    <xf numFmtId="0" fontId="90" fillId="0" borderId="0" xfId="0" applyFont="1" applyBorder="1" applyAlignment="1">
      <alignment horizontal="center" vertical="center"/>
    </xf>
    <xf numFmtId="3" fontId="90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31" fillId="24" borderId="53" xfId="0" applyFont="1" applyFill="1" applyBorder="1" applyAlignment="1">
      <alignment horizontal="center" vertical="center"/>
    </xf>
    <xf numFmtId="0" fontId="31" fillId="24" borderId="55" xfId="0" applyFont="1" applyFill="1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0" fontId="31" fillId="0" borderId="57" xfId="0" applyFont="1" applyBorder="1" applyAlignment="1">
      <alignment horizontal="center" vertical="center"/>
    </xf>
    <xf numFmtId="0" fontId="31" fillId="0" borderId="58" xfId="0" applyFont="1" applyBorder="1" applyAlignment="1">
      <alignment horizontal="center" vertical="center"/>
    </xf>
    <xf numFmtId="0" fontId="30" fillId="0" borderId="59" xfId="0" applyFont="1" applyBorder="1" applyAlignment="1">
      <alignment horizontal="left" vertical="center"/>
    </xf>
    <xf numFmtId="42" fontId="30" fillId="0" borderId="59" xfId="3" applyNumberFormat="1" applyFont="1" applyFill="1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37" fontId="31" fillId="0" borderId="113" xfId="1" applyNumberFormat="1" applyFont="1" applyFill="1" applyBorder="1" applyAlignment="1">
      <alignment horizontal="center" vertical="center"/>
    </xf>
    <xf numFmtId="37" fontId="31" fillId="0" borderId="59" xfId="1" applyNumberFormat="1" applyFont="1" applyFill="1" applyBorder="1" applyAlignment="1">
      <alignment horizontal="center" vertical="center"/>
    </xf>
    <xf numFmtId="37" fontId="31" fillId="0" borderId="113" xfId="0" applyNumberFormat="1" applyFont="1" applyBorder="1" applyAlignment="1">
      <alignment horizontal="center" vertical="center"/>
    </xf>
    <xf numFmtId="37" fontId="31" fillId="0" borderId="59" xfId="0" applyNumberFormat="1" applyFont="1" applyBorder="1" applyAlignment="1">
      <alignment horizontal="center" vertical="center"/>
    </xf>
    <xf numFmtId="37" fontId="30" fillId="0" borderId="59" xfId="0" applyNumberFormat="1" applyFont="1" applyBorder="1" applyAlignment="1">
      <alignment horizontal="center" vertical="center"/>
    </xf>
    <xf numFmtId="14" fontId="41" fillId="22" borderId="114" xfId="1" applyNumberFormat="1" applyFont="1" applyFill="1" applyBorder="1" applyAlignment="1">
      <alignment horizontal="center" vertical="center"/>
    </xf>
    <xf numFmtId="44" fontId="35" fillId="22" borderId="39" xfId="1" applyFont="1" applyFill="1" applyBorder="1" applyAlignment="1">
      <alignment horizontal="center" vertical="center"/>
    </xf>
    <xf numFmtId="44" fontId="30" fillId="0" borderId="39" xfId="1" applyFont="1" applyFill="1" applyBorder="1" applyAlignment="1">
      <alignment horizontal="center" vertical="center"/>
    </xf>
    <xf numFmtId="3" fontId="31" fillId="23" borderId="115" xfId="4" applyNumberFormat="1" applyBorder="1">
      <alignment horizontal="center" vertical="center"/>
    </xf>
    <xf numFmtId="3" fontId="30" fillId="0" borderId="116" xfId="3" applyNumberFormat="1" applyFont="1" applyFill="1" applyBorder="1" applyAlignment="1">
      <alignment horizontal="center" vertical="center"/>
    </xf>
    <xf numFmtId="14" fontId="41" fillId="22" borderId="117" xfId="0" applyNumberFormat="1" applyFont="1" applyFill="1" applyBorder="1" applyAlignment="1">
      <alignment horizontal="center" vertical="center"/>
    </xf>
    <xf numFmtId="0" fontId="35" fillId="22" borderId="39" xfId="0" applyFont="1" applyFill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3" fontId="31" fillId="0" borderId="39" xfId="3" applyNumberFormat="1" applyFont="1" applyFill="1" applyBorder="1" applyAlignment="1">
      <alignment horizontal="center" vertical="center"/>
    </xf>
    <xf numFmtId="3" fontId="31" fillId="0" borderId="116" xfId="3" applyNumberFormat="1" applyFont="1" applyFill="1" applyBorder="1" applyAlignment="1">
      <alignment horizontal="center" vertical="center"/>
    </xf>
    <xf numFmtId="3" fontId="90" fillId="0" borderId="39" xfId="0" applyNumberFormat="1" applyFont="1" applyBorder="1" applyAlignment="1">
      <alignment horizontal="center" vertical="center"/>
    </xf>
    <xf numFmtId="3" fontId="30" fillId="0" borderId="39" xfId="3" applyNumberFormat="1" applyFont="1" applyFill="1" applyBorder="1" applyAlignment="1">
      <alignment horizontal="center" vertical="center"/>
    </xf>
    <xf numFmtId="42" fontId="30" fillId="0" borderId="116" xfId="3" applyNumberFormat="1" applyFont="1" applyFill="1" applyBorder="1" applyAlignment="1">
      <alignment horizontal="center" vertical="center"/>
    </xf>
    <xf numFmtId="42" fontId="30" fillId="0" borderId="39" xfId="3" applyNumberFormat="1" applyFont="1" applyFill="1" applyBorder="1" applyAlignment="1">
      <alignment horizontal="center" vertical="center"/>
    </xf>
    <xf numFmtId="42" fontId="31" fillId="0" borderId="39" xfId="3" applyNumberFormat="1" applyFont="1" applyFill="1" applyBorder="1" applyAlignment="1">
      <alignment horizontal="center" vertical="center"/>
    </xf>
    <xf numFmtId="0" fontId="90" fillId="0" borderId="39" xfId="0" applyFont="1" applyBorder="1" applyAlignment="1">
      <alignment horizontal="center" vertical="center"/>
    </xf>
    <xf numFmtId="37" fontId="31" fillId="0" borderId="39" xfId="3" applyNumberFormat="1" applyFont="1" applyFill="1" applyBorder="1" applyAlignment="1">
      <alignment horizontal="center" vertical="center"/>
    </xf>
    <xf numFmtId="3" fontId="30" fillId="0" borderId="0" xfId="1" applyNumberFormat="1" applyFont="1" applyFill="1" applyBorder="1" applyAlignment="1">
      <alignment horizontal="center" vertical="center"/>
    </xf>
    <xf numFmtId="165" fontId="31" fillId="0" borderId="0" xfId="0" applyNumberFormat="1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right" vertical="center"/>
    </xf>
    <xf numFmtId="2" fontId="31" fillId="0" borderId="0" xfId="0" applyNumberFormat="1" applyFont="1" applyFill="1" applyBorder="1" applyAlignment="1">
      <alignment horizontal="right" vertical="center"/>
    </xf>
    <xf numFmtId="3" fontId="52" fillId="6" borderId="0" xfId="0" applyNumberFormat="1" applyFont="1" applyFill="1" applyBorder="1" applyAlignment="1">
      <alignment horizontal="center" vertical="center"/>
    </xf>
    <xf numFmtId="39" fontId="53" fillId="6" borderId="1" xfId="0" applyNumberFormat="1" applyFont="1" applyFill="1" applyBorder="1" applyAlignment="1">
      <alignment horizontal="center" vertical="center"/>
    </xf>
    <xf numFmtId="10" fontId="31" fillId="4" borderId="107" xfId="4" applyNumberFormat="1" applyFill="1" applyAlignment="1">
      <alignment horizontal="right" vertical="center"/>
    </xf>
    <xf numFmtId="3" fontId="3" fillId="4" borderId="35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 wrapText="1"/>
    </xf>
    <xf numFmtId="10" fontId="3" fillId="4" borderId="2" xfId="0" applyNumberFormat="1" applyFont="1" applyFill="1" applyBorder="1" applyAlignment="1">
      <alignment horizontal="center" vertical="center"/>
    </xf>
    <xf numFmtId="0" fontId="0" fillId="15" borderId="4" xfId="0" applyFill="1" applyBorder="1"/>
    <xf numFmtId="0" fontId="0" fillId="15" borderId="5" xfId="0" applyFill="1" applyBorder="1"/>
    <xf numFmtId="0" fontId="0" fillId="15" borderId="5" xfId="0" applyFill="1" applyBorder="1" applyAlignment="1">
      <alignment vertical="center"/>
    </xf>
    <xf numFmtId="0" fontId="0" fillId="15" borderId="6" xfId="0" applyFill="1" applyBorder="1"/>
    <xf numFmtId="3" fontId="31" fillId="23" borderId="107" xfId="4" applyNumberFormat="1">
      <alignment horizontal="center" vertical="center"/>
    </xf>
    <xf numFmtId="49" fontId="31" fillId="23" borderId="107" xfId="4" applyNumberFormat="1" applyAlignment="1">
      <alignment horizontal="left" vertical="center"/>
    </xf>
    <xf numFmtId="37" fontId="31" fillId="23" borderId="107" xfId="4" applyNumberFormat="1">
      <alignment horizontal="center" vertical="center"/>
    </xf>
    <xf numFmtId="0" fontId="10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9" fillId="0" borderId="3" xfId="0" applyFont="1" applyBorder="1"/>
    <xf numFmtId="0" fontId="9" fillId="6" borderId="3" xfId="0" applyFont="1" applyFill="1" applyBorder="1"/>
    <xf numFmtId="0" fontId="3" fillId="0" borderId="3" xfId="0" applyFont="1" applyBorder="1"/>
    <xf numFmtId="0" fontId="3" fillId="6" borderId="3" xfId="0" applyFont="1" applyFill="1" applyBorder="1"/>
    <xf numFmtId="0" fontId="18" fillId="0" borderId="3" xfId="0" applyFont="1" applyBorder="1"/>
    <xf numFmtId="0" fontId="1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3" xfId="0" applyFont="1" applyBorder="1"/>
    <xf numFmtId="0" fontId="5" fillId="6" borderId="3" xfId="0" applyFont="1" applyFill="1" applyBorder="1" applyAlignment="1">
      <alignment horizontal="left"/>
    </xf>
    <xf numFmtId="14" fontId="5" fillId="0" borderId="3" xfId="0" applyNumberFormat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6" borderId="3" xfId="0" applyFont="1" applyFill="1" applyBorder="1"/>
    <xf numFmtId="0" fontId="0" fillId="0" borderId="0" xfId="0" applyAlignment="1">
      <alignment horizontal="center"/>
    </xf>
    <xf numFmtId="0" fontId="11" fillId="9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" fillId="7" borderId="11" xfId="0" applyFont="1" applyFill="1" applyBorder="1" applyAlignment="1">
      <alignment horizontal="left" vertical="top"/>
    </xf>
    <xf numFmtId="0" fontId="0" fillId="7" borderId="11" xfId="0" applyFill="1" applyBorder="1" applyAlignment="1">
      <alignment horizontal="left"/>
    </xf>
    <xf numFmtId="14" fontId="0" fillId="7" borderId="11" xfId="0" applyNumberForma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33" fillId="7" borderId="5" xfId="0" applyFont="1" applyFill="1" applyBorder="1" applyAlignment="1">
      <alignment horizontal="right" vertical="center"/>
    </xf>
    <xf numFmtId="0" fontId="2" fillId="7" borderId="5" xfId="0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center" vertical="center" wrapText="1"/>
    </xf>
    <xf numFmtId="0" fontId="90" fillId="0" borderId="0" xfId="0" applyFont="1" applyBorder="1" applyAlignment="1">
      <alignment horizontal="left" vertical="top" wrapText="1"/>
    </xf>
    <xf numFmtId="0" fontId="90" fillId="0" borderId="112" xfId="0" applyFont="1" applyBorder="1" applyAlignment="1">
      <alignment horizontal="left" vertical="top" wrapText="1"/>
    </xf>
    <xf numFmtId="0" fontId="33" fillId="15" borderId="5" xfId="0" applyFont="1" applyFill="1" applyBorder="1" applyAlignment="1">
      <alignment horizontal="right" vertical="center"/>
    </xf>
    <xf numFmtId="0" fontId="31" fillId="0" borderId="0" xfId="0" applyFont="1" applyBorder="1" applyAlignment="1">
      <alignment horizontal="left" vertical="top" wrapText="1"/>
    </xf>
    <xf numFmtId="0" fontId="0" fillId="0" borderId="5" xfId="0" applyFill="1" applyBorder="1" applyAlignment="1">
      <alignment horizontal="center"/>
    </xf>
    <xf numFmtId="0" fontId="29" fillId="3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/>
    </xf>
    <xf numFmtId="0" fontId="46" fillId="17" borderId="0" xfId="0" applyFont="1" applyFill="1" applyBorder="1" applyAlignment="1">
      <alignment horizontal="center" vertical="center" wrapText="1"/>
    </xf>
    <xf numFmtId="0" fontId="46" fillId="17" borderId="44" xfId="0" applyFont="1" applyFill="1" applyBorder="1" applyAlignment="1">
      <alignment horizontal="center" vertical="center" wrapText="1"/>
    </xf>
    <xf numFmtId="0" fontId="46" fillId="18" borderId="0" xfId="0" applyFont="1" applyFill="1" applyBorder="1" applyAlignment="1">
      <alignment horizontal="center" vertical="center" wrapText="1"/>
    </xf>
    <xf numFmtId="0" fontId="46" fillId="18" borderId="59" xfId="0" applyFont="1" applyFill="1" applyBorder="1" applyAlignment="1">
      <alignment horizontal="center" vertical="center" wrapText="1"/>
    </xf>
    <xf numFmtId="0" fontId="46" fillId="20" borderId="0" xfId="0" applyFont="1" applyFill="1" applyBorder="1" applyAlignment="1">
      <alignment horizontal="center" vertical="center" wrapText="1"/>
    </xf>
    <xf numFmtId="0" fontId="46" fillId="20" borderId="45" xfId="0" applyFont="1" applyFill="1" applyBorder="1" applyAlignment="1">
      <alignment horizontal="center" vertical="center" wrapText="1"/>
    </xf>
    <xf numFmtId="0" fontId="64" fillId="19" borderId="0" xfId="0" applyFont="1" applyFill="1" applyAlignment="1">
      <alignment horizontal="center" vertical="center"/>
    </xf>
    <xf numFmtId="0" fontId="60" fillId="14" borderId="70" xfId="0" applyFont="1" applyFill="1" applyBorder="1" applyAlignment="1">
      <alignment horizontal="right" vertical="center"/>
    </xf>
    <xf numFmtId="172" fontId="60" fillId="14" borderId="70" xfId="0" applyNumberFormat="1" applyFont="1" applyFill="1" applyBorder="1" applyAlignment="1">
      <alignment horizontal="left" vertical="center"/>
    </xf>
    <xf numFmtId="0" fontId="64" fillId="16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9" fillId="5" borderId="29" xfId="0" applyFont="1" applyFill="1" applyBorder="1" applyAlignment="1">
      <alignment horizontal="right" vertical="center"/>
    </xf>
    <xf numFmtId="172" fontId="39" fillId="5" borderId="29" xfId="0" applyNumberFormat="1" applyFont="1" applyFill="1" applyBorder="1" applyAlignment="1">
      <alignment horizontal="left" vertical="center"/>
    </xf>
    <xf numFmtId="0" fontId="64" fillId="12" borderId="0" xfId="0" applyFont="1" applyFill="1" applyAlignment="1">
      <alignment horizontal="center" vertical="center"/>
    </xf>
    <xf numFmtId="172" fontId="62" fillId="20" borderId="62" xfId="0" applyNumberFormat="1" applyFont="1" applyFill="1" applyBorder="1" applyAlignment="1">
      <alignment horizontal="left" vertical="center"/>
    </xf>
    <xf numFmtId="0" fontId="62" fillId="20" borderId="62" xfId="0" applyFont="1" applyFill="1" applyBorder="1" applyAlignment="1">
      <alignment horizontal="right" vertical="center"/>
    </xf>
    <xf numFmtId="0" fontId="61" fillId="18" borderId="54" xfId="0" applyFont="1" applyFill="1" applyBorder="1" applyAlignment="1">
      <alignment horizontal="right" vertical="center"/>
    </xf>
    <xf numFmtId="172" fontId="61" fillId="18" borderId="54" xfId="0" applyNumberFormat="1" applyFont="1" applyFill="1" applyBorder="1" applyAlignment="1">
      <alignment horizontal="left" vertical="center"/>
    </xf>
    <xf numFmtId="0" fontId="64" fillId="3" borderId="0" xfId="0" applyFont="1" applyFill="1" applyAlignment="1">
      <alignment horizontal="center" vertical="center"/>
    </xf>
    <xf numFmtId="0" fontId="5" fillId="15" borderId="11" xfId="0" applyFont="1" applyFill="1" applyBorder="1" applyAlignment="1">
      <alignment horizontal="left" vertical="center"/>
    </xf>
    <xf numFmtId="0" fontId="3" fillId="15" borderId="11" xfId="0" applyFont="1" applyFill="1" applyBorder="1" applyAlignment="1">
      <alignment horizontal="left" vertical="center"/>
    </xf>
    <xf numFmtId="14" fontId="3" fillId="15" borderId="11" xfId="0" applyNumberFormat="1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170" fontId="11" fillId="3" borderId="90" xfId="0" applyNumberFormat="1" applyFont="1" applyFill="1" applyBorder="1" applyAlignment="1">
      <alignment horizontal="center" vertical="center"/>
    </xf>
    <xf numFmtId="170" fontId="11" fillId="3" borderId="0" xfId="0" applyNumberFormat="1" applyFont="1" applyFill="1" applyBorder="1" applyAlignment="1">
      <alignment horizontal="center" vertical="center"/>
    </xf>
    <xf numFmtId="170" fontId="11" fillId="3" borderId="91" xfId="0" applyNumberFormat="1" applyFont="1" applyFill="1" applyBorder="1" applyAlignment="1">
      <alignment horizontal="center" vertical="center"/>
    </xf>
    <xf numFmtId="0" fontId="5" fillId="15" borderId="11" xfId="0" applyFont="1" applyFill="1" applyBorder="1" applyAlignment="1">
      <alignment horizontal="left" vertical="top"/>
    </xf>
    <xf numFmtId="0" fontId="3" fillId="15" borderId="11" xfId="0" applyFont="1" applyFill="1" applyBorder="1" applyAlignment="1">
      <alignment horizontal="left"/>
    </xf>
    <xf numFmtId="14" fontId="3" fillId="15" borderId="11" xfId="0" applyNumberFormat="1" applyFont="1" applyFill="1" applyBorder="1" applyAlignment="1">
      <alignment horizontal="left"/>
    </xf>
    <xf numFmtId="0" fontId="0" fillId="0" borderId="110" xfId="0" applyBorder="1" applyAlignment="1">
      <alignment horizontal="center" vertical="center"/>
    </xf>
    <xf numFmtId="0" fontId="64" fillId="24" borderId="54" xfId="0" applyFont="1" applyFill="1" applyBorder="1" applyAlignment="1">
      <alignment horizontal="center" vertical="center"/>
    </xf>
    <xf numFmtId="0" fontId="31" fillId="25" borderId="108" xfId="0" applyFont="1" applyFill="1" applyBorder="1" applyAlignment="1">
      <alignment horizontal="center" vertical="center"/>
    </xf>
    <xf numFmtId="0" fontId="97" fillId="0" borderId="99" xfId="0" applyFont="1" applyBorder="1" applyAlignment="1">
      <alignment horizontal="center" vertical="center" wrapText="1"/>
    </xf>
    <xf numFmtId="0" fontId="96" fillId="0" borderId="0" xfId="0" applyFont="1" applyAlignment="1">
      <alignment horizontal="center" vertical="center"/>
    </xf>
    <xf numFmtId="0" fontId="96" fillId="0" borderId="98" xfId="0" applyFont="1" applyBorder="1" applyAlignment="1">
      <alignment horizontal="center" vertical="center"/>
    </xf>
    <xf numFmtId="3" fontId="64" fillId="24" borderId="54" xfId="0" applyNumberFormat="1" applyFont="1" applyFill="1" applyBorder="1" applyAlignment="1">
      <alignment horizontal="center" vertical="center"/>
    </xf>
  </cellXfs>
  <cellStyles count="5">
    <cellStyle name="Comma" xfId="3" builtinId="3"/>
    <cellStyle name="Currency" xfId="1" builtinId="4"/>
    <cellStyle name="Fill" xfId="4" xr:uid="{62336C5B-1D44-4740-84A4-D34DC34A5BB1}"/>
    <cellStyle name="Normal" xfId="0" builtinId="0"/>
    <cellStyle name="Percent" xfId="2" builtinId="5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EED447"/>
      </font>
    </dxf>
    <dxf>
      <font>
        <color rgb="FFFF0000"/>
      </font>
    </dxf>
    <dxf>
      <font>
        <color rgb="FFEED447"/>
      </font>
    </dxf>
    <dxf>
      <font>
        <color rgb="FFFF0000"/>
      </font>
    </dxf>
    <dxf>
      <font>
        <color rgb="FFEED447"/>
      </font>
    </dxf>
  </dxfs>
  <tableStyles count="0" defaultTableStyle="TableStyleMedium2" defaultPivotStyle="PivotStyleLight16"/>
  <colors>
    <mruColors>
      <color rgb="FF6B4C85"/>
      <color rgb="FFF2D400"/>
      <color rgb="FFEDEFFF"/>
      <color rgb="FFEFE6FF"/>
      <color rgb="FF956DBC"/>
      <color rgb="FFE2EFDA"/>
      <color rgb="FFFCE9E2"/>
      <color rgb="FFFFFAE6"/>
      <color rgb="FF61167B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G$13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26443</xdr:colOff>
      <xdr:row>0</xdr:row>
      <xdr:rowOff>27866</xdr:rowOff>
    </xdr:from>
    <xdr:ext cx="15291651" cy="101717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3" y="27866"/>
          <a:ext cx="15291651" cy="1017170"/>
        </a:xfrm>
        <a:prstGeom prst="rect">
          <a:avLst/>
        </a:prstGeom>
        <a:ln w="12700">
          <a:solidFill>
            <a:srgbClr val="6B4C85"/>
          </a:solidFill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6731000</xdr:colOff>
          <xdr:row>11</xdr:row>
          <xdr:rowOff>127000</xdr:rowOff>
        </xdr:from>
        <xdr:to>
          <xdr:col>2</xdr:col>
          <xdr:colOff>889000</xdr:colOff>
          <xdr:row>12</xdr:row>
          <xdr:rowOff>304800</xdr:rowOff>
        </xdr:to>
        <xdr:sp macro="" textlink="">
          <xdr:nvSpPr>
            <xdr:cNvPr id="9217" name="Option 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Men's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</xdr:colOff>
          <xdr:row>11</xdr:row>
          <xdr:rowOff>127000</xdr:rowOff>
        </xdr:from>
        <xdr:to>
          <xdr:col>2</xdr:col>
          <xdr:colOff>1638300</xdr:colOff>
          <xdr:row>12</xdr:row>
          <xdr:rowOff>304800</xdr:rowOff>
        </xdr:to>
        <xdr:sp macro="" textlink="">
          <xdr:nvSpPr>
            <xdr:cNvPr id="9218" name="Option Butto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Women's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1612900</xdr:colOff>
          <xdr:row>11</xdr:row>
          <xdr:rowOff>127000</xdr:rowOff>
        </xdr:from>
        <xdr:to>
          <xdr:col>2</xdr:col>
          <xdr:colOff>2590800</xdr:colOff>
          <xdr:row>12</xdr:row>
          <xdr:rowOff>304800</xdr:rowOff>
        </xdr:to>
        <xdr:sp macro="" textlink="">
          <xdr:nvSpPr>
            <xdr:cNvPr id="9219" name="Option Butto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Footwear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2565400</xdr:colOff>
          <xdr:row>12</xdr:row>
          <xdr:rowOff>0</xdr:rowOff>
        </xdr:from>
        <xdr:to>
          <xdr:col>2</xdr:col>
          <xdr:colOff>3187700</xdr:colOff>
          <xdr:row>13</xdr:row>
          <xdr:rowOff>12700</xdr:rowOff>
        </xdr:to>
        <xdr:sp macro="" textlink="">
          <xdr:nvSpPr>
            <xdr:cNvPr id="9220" name="Option Button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Gift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3187700</xdr:colOff>
          <xdr:row>11</xdr:row>
          <xdr:rowOff>38100</xdr:rowOff>
        </xdr:from>
        <xdr:to>
          <xdr:col>3</xdr:col>
          <xdr:colOff>533400</xdr:colOff>
          <xdr:row>13</xdr:row>
          <xdr:rowOff>114300</xdr:rowOff>
        </xdr:to>
        <xdr:sp macro="" textlink="">
          <xdr:nvSpPr>
            <xdr:cNvPr id="9221" name="Option 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Other, specify: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152152</xdr:colOff>
      <xdr:row>2</xdr:row>
      <xdr:rowOff>28519</xdr:rowOff>
    </xdr:from>
    <xdr:ext cx="4181083" cy="9811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252" y="409519"/>
          <a:ext cx="4181083" cy="981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215900</xdr:rowOff>
    </xdr:from>
    <xdr:to>
      <xdr:col>2</xdr:col>
      <xdr:colOff>131819</xdr:colOff>
      <xdr:row>0</xdr:row>
      <xdr:rowOff>800100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884"/>
        <a:stretch/>
      </xdr:blipFill>
      <xdr:spPr>
        <a:xfrm>
          <a:off x="378114" y="215900"/>
          <a:ext cx="4169842" cy="584200"/>
        </a:xfrm>
        <a:prstGeom prst="rect">
          <a:avLst/>
        </a:prstGeom>
      </xdr:spPr>
    </xdr:pic>
    <xdr:clientData/>
  </xdr:twoCellAnchor>
  <xdr:twoCellAnchor editAs="oneCell">
    <xdr:from>
      <xdr:col>9</xdr:col>
      <xdr:colOff>245341</xdr:colOff>
      <xdr:row>0</xdr:row>
      <xdr:rowOff>187614</xdr:rowOff>
    </xdr:from>
    <xdr:to>
      <xdr:col>10</xdr:col>
      <xdr:colOff>2870979</xdr:colOff>
      <xdr:row>0</xdr:row>
      <xdr:rowOff>771814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884"/>
        <a:stretch/>
      </xdr:blipFill>
      <xdr:spPr>
        <a:xfrm>
          <a:off x="12974205" y="187614"/>
          <a:ext cx="4169842" cy="584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35190</xdr:colOff>
      <xdr:row>0</xdr:row>
      <xdr:rowOff>20483</xdr:rowOff>
    </xdr:from>
    <xdr:to>
      <xdr:col>17</xdr:col>
      <xdr:colOff>50220</xdr:colOff>
      <xdr:row>1</xdr:row>
      <xdr:rowOff>8738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190" y="20483"/>
          <a:ext cx="15542897" cy="1012449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11</xdr:col>
      <xdr:colOff>194376</xdr:colOff>
      <xdr:row>1</xdr:row>
      <xdr:rowOff>428433</xdr:rowOff>
    </xdr:from>
    <xdr:to>
      <xdr:col>11</xdr:col>
      <xdr:colOff>1553582</xdr:colOff>
      <xdr:row>1</xdr:row>
      <xdr:rowOff>686774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3443" y="1461366"/>
          <a:ext cx="1359206" cy="2583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40156</xdr:colOff>
      <xdr:row>1</xdr:row>
      <xdr:rowOff>95360</xdr:rowOff>
    </xdr:from>
    <xdr:to>
      <xdr:col>8</xdr:col>
      <xdr:colOff>26649</xdr:colOff>
      <xdr:row>9</xdr:row>
      <xdr:rowOff>26736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7710" y="259820"/>
          <a:ext cx="4678113" cy="1100873"/>
        </a:xfrm>
        <a:prstGeom prst="rect">
          <a:avLst/>
        </a:prstGeom>
      </xdr:spPr>
    </xdr:pic>
    <xdr:clientData/>
  </xdr:twoCellAnchor>
  <xdr:twoCellAnchor editAs="oneCell">
    <xdr:from>
      <xdr:col>2</xdr:col>
      <xdr:colOff>40156</xdr:colOff>
      <xdr:row>1</xdr:row>
      <xdr:rowOff>95360</xdr:rowOff>
    </xdr:from>
    <xdr:to>
      <xdr:col>8</xdr:col>
      <xdr:colOff>26649</xdr:colOff>
      <xdr:row>9</xdr:row>
      <xdr:rowOff>26736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3356" y="260460"/>
          <a:ext cx="4685493" cy="10997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39278</xdr:colOff>
      <xdr:row>0</xdr:row>
      <xdr:rowOff>0</xdr:rowOff>
    </xdr:from>
    <xdr:to>
      <xdr:col>23</xdr:col>
      <xdr:colOff>1086700</xdr:colOff>
      <xdr:row>0</xdr:row>
      <xdr:rowOff>1200310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8" y="0"/>
          <a:ext cx="18002577" cy="1200310"/>
        </a:xfrm>
        <a:prstGeom prst="rect">
          <a:avLst/>
        </a:prstGeom>
      </xdr:spPr>
    </xdr:pic>
    <xdr:clientData/>
  </xdr:twoCellAnchor>
  <xdr:twoCellAnchor editAs="oneCell">
    <xdr:from>
      <xdr:col>0</xdr:col>
      <xdr:colOff>39278</xdr:colOff>
      <xdr:row>0</xdr:row>
      <xdr:rowOff>0</xdr:rowOff>
    </xdr:from>
    <xdr:to>
      <xdr:col>23</xdr:col>
      <xdr:colOff>1086700</xdr:colOff>
      <xdr:row>0</xdr:row>
      <xdr:rowOff>1200310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8" y="0"/>
          <a:ext cx="18001922" cy="12003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114301</xdr:rowOff>
    </xdr:from>
    <xdr:to>
      <xdr:col>6</xdr:col>
      <xdr:colOff>355600</xdr:colOff>
      <xdr:row>9</xdr:row>
      <xdr:rowOff>105995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279401"/>
          <a:ext cx="4927600" cy="1160094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</xdr:row>
      <xdr:rowOff>114301</xdr:rowOff>
    </xdr:from>
    <xdr:to>
      <xdr:col>6</xdr:col>
      <xdr:colOff>355600</xdr:colOff>
      <xdr:row>9</xdr:row>
      <xdr:rowOff>105995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279401"/>
          <a:ext cx="4927600" cy="11600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62458</xdr:colOff>
      <xdr:row>1</xdr:row>
      <xdr:rowOff>5857</xdr:rowOff>
    </xdr:from>
    <xdr:ext cx="5458802" cy="126237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8458" y="323357"/>
          <a:ext cx="5458802" cy="126237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D1B03-20C2-3140-B2D3-0A41E6BD84F8}">
  <dimension ref="A1:G130"/>
  <sheetViews>
    <sheetView showGridLines="0" tabSelected="1" zoomScale="61" zoomScaleNormal="61" zoomScaleSheetLayoutView="86" workbookViewId="0">
      <selection activeCell="O44" sqref="O44"/>
    </sheetView>
  </sheetViews>
  <sheetFormatPr baseColWidth="10" defaultColWidth="7.83203125" defaultRowHeight="15" x14ac:dyDescent="0.2"/>
  <cols>
    <col min="1" max="1" width="1.6640625" customWidth="1"/>
    <col min="2" max="2" width="89.33203125" customWidth="1"/>
    <col min="3" max="3" width="50.1640625" customWidth="1"/>
    <col min="4" max="4" width="8" customWidth="1"/>
    <col min="5" max="5" width="50.1640625" customWidth="1"/>
    <col min="6" max="6" width="1.6640625" customWidth="1"/>
  </cols>
  <sheetData>
    <row r="1" spans="1:7" ht="82" customHeight="1" x14ac:dyDescent="0.2">
      <c r="A1" s="266"/>
      <c r="B1" s="265"/>
      <c r="C1" s="265"/>
      <c r="D1" s="265"/>
      <c r="E1" s="265"/>
      <c r="F1" s="264"/>
    </row>
    <row r="2" spans="1:7" s="33" customFormat="1" ht="58" customHeight="1" x14ac:dyDescent="0.2">
      <c r="A2" s="263"/>
      <c r="B2" s="812" t="s">
        <v>58</v>
      </c>
      <c r="C2" s="813"/>
      <c r="D2" s="813"/>
      <c r="E2" s="813"/>
      <c r="F2" s="262"/>
    </row>
    <row r="3" spans="1:7" ht="32" customHeight="1" x14ac:dyDescent="0.25">
      <c r="A3" s="206"/>
      <c r="B3" s="244" t="s">
        <v>55</v>
      </c>
      <c r="C3" s="243"/>
      <c r="D3" s="243"/>
      <c r="E3" s="243"/>
      <c r="F3" s="207"/>
    </row>
    <row r="4" spans="1:7" ht="11" customHeight="1" x14ac:dyDescent="0.25">
      <c r="A4" s="206"/>
      <c r="B4" s="241"/>
      <c r="C4" s="245"/>
      <c r="D4" s="186"/>
      <c r="E4" s="186"/>
      <c r="F4" s="207"/>
    </row>
    <row r="5" spans="1:7" ht="25" customHeight="1" thickBot="1" x14ac:dyDescent="0.3">
      <c r="A5" s="206"/>
      <c r="B5" s="241" t="s">
        <v>12</v>
      </c>
      <c r="C5" s="814"/>
      <c r="D5" s="814"/>
      <c r="E5" s="814"/>
      <c r="F5" s="207"/>
    </row>
    <row r="6" spans="1:7" ht="11" customHeight="1" x14ac:dyDescent="0.25">
      <c r="A6" s="206"/>
      <c r="B6" s="241"/>
      <c r="C6" s="245"/>
      <c r="D6" s="186"/>
      <c r="E6" s="186"/>
      <c r="F6" s="207"/>
    </row>
    <row r="7" spans="1:7" ht="25" customHeight="1" thickBot="1" x14ac:dyDescent="0.3">
      <c r="A7" s="206"/>
      <c r="B7" s="242" t="s">
        <v>13</v>
      </c>
      <c r="C7" s="815"/>
      <c r="D7" s="815"/>
      <c r="E7" s="815"/>
      <c r="F7" s="207"/>
    </row>
    <row r="8" spans="1:7" ht="11" customHeight="1" x14ac:dyDescent="0.25">
      <c r="A8" s="206"/>
      <c r="B8" s="241"/>
      <c r="C8" s="245"/>
      <c r="D8" s="186"/>
      <c r="E8" s="186"/>
      <c r="F8" s="207"/>
    </row>
    <row r="9" spans="1:7" ht="25" customHeight="1" thickBot="1" x14ac:dyDescent="0.3">
      <c r="A9" s="206"/>
      <c r="B9" s="241" t="s">
        <v>52</v>
      </c>
      <c r="C9" s="816"/>
      <c r="D9" s="817"/>
      <c r="E9" s="817"/>
      <c r="F9" s="207"/>
    </row>
    <row r="10" spans="1:7" ht="11" customHeight="1" x14ac:dyDescent="0.25">
      <c r="A10" s="206"/>
      <c r="B10" s="241"/>
      <c r="C10" s="245"/>
      <c r="D10" s="186"/>
      <c r="E10" s="186"/>
      <c r="F10" s="207"/>
    </row>
    <row r="11" spans="1:7" ht="25" customHeight="1" thickBot="1" x14ac:dyDescent="0.3">
      <c r="A11" s="206"/>
      <c r="B11" s="242" t="s">
        <v>53</v>
      </c>
      <c r="C11" s="818"/>
      <c r="D11" s="818"/>
      <c r="E11" s="818"/>
      <c r="F11" s="207"/>
    </row>
    <row r="12" spans="1:7" ht="11" customHeight="1" x14ac:dyDescent="0.25">
      <c r="A12" s="206"/>
      <c r="B12" s="241"/>
      <c r="C12" s="245"/>
      <c r="D12" s="186"/>
      <c r="E12" s="186"/>
      <c r="F12" s="207"/>
    </row>
    <row r="13" spans="1:7" ht="25" customHeight="1" thickBot="1" x14ac:dyDescent="0.3">
      <c r="A13" s="206"/>
      <c r="B13" s="241" t="s">
        <v>186</v>
      </c>
      <c r="C13" s="261"/>
      <c r="D13" s="260"/>
      <c r="E13" s="30"/>
      <c r="F13" s="207"/>
      <c r="G13" s="259">
        <v>2</v>
      </c>
    </row>
    <row r="14" spans="1:7" ht="11" customHeight="1" x14ac:dyDescent="0.25">
      <c r="A14" s="206"/>
      <c r="B14" s="241"/>
      <c r="C14" s="245"/>
      <c r="D14" s="186"/>
      <c r="E14" s="186"/>
      <c r="F14" s="207"/>
    </row>
    <row r="15" spans="1:7" ht="11" customHeight="1" x14ac:dyDescent="0.25">
      <c r="A15" s="206"/>
      <c r="B15" s="241"/>
      <c r="C15" s="245"/>
      <c r="D15" s="245"/>
      <c r="E15" s="245"/>
      <c r="F15" s="207"/>
    </row>
    <row r="16" spans="1:7" ht="32" customHeight="1" x14ac:dyDescent="0.25">
      <c r="A16" s="206"/>
      <c r="B16" s="244" t="s">
        <v>56</v>
      </c>
      <c r="C16" s="243"/>
      <c r="D16" s="243"/>
      <c r="E16" s="243"/>
      <c r="F16" s="207"/>
    </row>
    <row r="17" spans="1:6" ht="11" customHeight="1" x14ac:dyDescent="0.25">
      <c r="A17" s="206"/>
      <c r="B17" s="241"/>
      <c r="C17" s="186"/>
      <c r="D17" s="186"/>
      <c r="E17" s="186"/>
      <c r="F17" s="207"/>
    </row>
    <row r="18" spans="1:6" s="253" customFormat="1" ht="25" customHeight="1" thickBot="1" x14ac:dyDescent="0.35">
      <c r="A18" s="258"/>
      <c r="B18" s="257" t="s">
        <v>111</v>
      </c>
      <c r="C18" s="255" t="s">
        <v>70</v>
      </c>
      <c r="D18" s="256"/>
      <c r="E18" s="255" t="s">
        <v>54</v>
      </c>
      <c r="F18" s="254"/>
    </row>
    <row r="19" spans="1:6" ht="11" customHeight="1" x14ac:dyDescent="0.2">
      <c r="A19" s="206"/>
      <c r="B19" s="241"/>
      <c r="C19" s="190"/>
      <c r="D19" s="190"/>
      <c r="E19" s="190"/>
      <c r="F19" s="207"/>
    </row>
    <row r="20" spans="1:6" ht="25" customHeight="1" x14ac:dyDescent="0.2">
      <c r="A20" s="206"/>
      <c r="B20" s="242" t="s">
        <v>74</v>
      </c>
      <c r="C20" s="795"/>
      <c r="D20" s="248"/>
      <c r="E20" s="794"/>
      <c r="F20" s="249"/>
    </row>
    <row r="21" spans="1:6" ht="11" customHeight="1" x14ac:dyDescent="0.2">
      <c r="A21" s="206"/>
      <c r="B21" s="241"/>
      <c r="C21" s="749"/>
      <c r="D21" s="190"/>
      <c r="E21" s="190"/>
      <c r="F21" s="207"/>
    </row>
    <row r="22" spans="1:6" ht="25" customHeight="1" x14ac:dyDescent="0.2">
      <c r="A22" s="206"/>
      <c r="B22" s="241" t="s">
        <v>37</v>
      </c>
      <c r="C22" s="795"/>
      <c r="D22" s="251"/>
      <c r="E22" s="794"/>
      <c r="F22" s="249"/>
    </row>
    <row r="23" spans="1:6" ht="11" customHeight="1" x14ac:dyDescent="0.2">
      <c r="A23" s="206"/>
      <c r="B23" s="241"/>
      <c r="C23" s="749"/>
      <c r="D23" s="190"/>
      <c r="E23" s="190"/>
      <c r="F23" s="207"/>
    </row>
    <row r="24" spans="1:6" ht="25" customHeight="1" x14ac:dyDescent="0.2">
      <c r="A24" s="206"/>
      <c r="B24" s="241" t="s">
        <v>59</v>
      </c>
      <c r="C24" s="795"/>
      <c r="D24" s="246"/>
      <c r="E24" s="794"/>
      <c r="F24" s="249"/>
    </row>
    <row r="25" spans="1:6" ht="11" customHeight="1" x14ac:dyDescent="0.2">
      <c r="A25" s="206"/>
      <c r="B25" s="241"/>
      <c r="C25" s="749"/>
      <c r="D25" s="190"/>
      <c r="E25" s="190"/>
      <c r="F25" s="207"/>
    </row>
    <row r="26" spans="1:6" ht="25" customHeight="1" x14ac:dyDescent="0.2">
      <c r="A26" s="206"/>
      <c r="B26" s="242" t="s">
        <v>185</v>
      </c>
      <c r="C26" s="796"/>
      <c r="D26" s="252"/>
      <c r="E26" s="796"/>
      <c r="F26" s="207"/>
    </row>
    <row r="27" spans="1:6" ht="11" customHeight="1" x14ac:dyDescent="0.2">
      <c r="A27" s="206"/>
      <c r="B27" s="241"/>
      <c r="C27" s="749"/>
      <c r="D27" s="190"/>
      <c r="E27" s="190"/>
      <c r="F27" s="207"/>
    </row>
    <row r="28" spans="1:6" ht="25" customHeight="1" x14ac:dyDescent="0.2">
      <c r="A28" s="206"/>
      <c r="B28" s="241" t="s">
        <v>184</v>
      </c>
      <c r="C28" s="797"/>
      <c r="D28" s="246"/>
      <c r="E28" s="797"/>
      <c r="F28" s="207"/>
    </row>
    <row r="29" spans="1:6" ht="11" customHeight="1" x14ac:dyDescent="0.2">
      <c r="A29" s="206"/>
      <c r="B29" s="241"/>
      <c r="C29" s="749"/>
      <c r="D29" s="190"/>
      <c r="E29" s="190"/>
      <c r="F29" s="207"/>
    </row>
    <row r="30" spans="1:6" ht="25" customHeight="1" x14ac:dyDescent="0.2">
      <c r="A30" s="206"/>
      <c r="B30" s="242" t="s">
        <v>48</v>
      </c>
      <c r="C30" s="795"/>
      <c r="D30" s="248"/>
      <c r="E30" s="794"/>
      <c r="F30" s="249"/>
    </row>
    <row r="31" spans="1:6" ht="11" customHeight="1" x14ac:dyDescent="0.2">
      <c r="A31" s="206"/>
      <c r="B31" s="241"/>
      <c r="C31" s="749"/>
      <c r="D31" s="190"/>
      <c r="E31" s="190"/>
      <c r="F31" s="207"/>
    </row>
    <row r="32" spans="1:6" ht="25" customHeight="1" x14ac:dyDescent="0.2">
      <c r="A32" s="206"/>
      <c r="B32" s="241" t="s">
        <v>14</v>
      </c>
      <c r="C32" s="795"/>
      <c r="D32" s="246"/>
      <c r="E32" s="794"/>
      <c r="F32" s="249"/>
    </row>
    <row r="33" spans="1:6" ht="11" customHeight="1" x14ac:dyDescent="0.2">
      <c r="A33" s="206"/>
      <c r="B33" s="241"/>
      <c r="C33" s="749"/>
      <c r="D33" s="190"/>
      <c r="E33" s="190"/>
      <c r="F33" s="207"/>
    </row>
    <row r="34" spans="1:6" ht="25" customHeight="1" x14ac:dyDescent="0.2">
      <c r="A34" s="206"/>
      <c r="B34" s="242" t="s">
        <v>75</v>
      </c>
      <c r="C34" s="795"/>
      <c r="D34" s="248"/>
      <c r="E34" s="794"/>
      <c r="F34" s="249"/>
    </row>
    <row r="35" spans="1:6" ht="11" customHeight="1" x14ac:dyDescent="0.2">
      <c r="A35" s="206"/>
      <c r="B35" s="241"/>
      <c r="C35" s="749"/>
      <c r="D35" s="190"/>
      <c r="E35" s="190"/>
      <c r="F35" s="207"/>
    </row>
    <row r="36" spans="1:6" ht="25" customHeight="1" x14ac:dyDescent="0.2">
      <c r="A36" s="206"/>
      <c r="B36" s="241" t="s">
        <v>15</v>
      </c>
      <c r="C36" s="795"/>
      <c r="D36" s="246"/>
      <c r="E36" s="794"/>
      <c r="F36" s="249"/>
    </row>
    <row r="37" spans="1:6" ht="11" customHeight="1" x14ac:dyDescent="0.2">
      <c r="A37" s="206"/>
      <c r="B37" s="241"/>
      <c r="C37" s="749"/>
      <c r="D37" s="190"/>
      <c r="E37" s="190"/>
      <c r="F37" s="207"/>
    </row>
    <row r="38" spans="1:6" ht="25" customHeight="1" x14ac:dyDescent="0.2">
      <c r="A38" s="206"/>
      <c r="B38" s="242" t="s">
        <v>76</v>
      </c>
      <c r="C38" s="795"/>
      <c r="D38" s="248"/>
      <c r="E38" s="794"/>
      <c r="F38" s="249"/>
    </row>
    <row r="39" spans="1:6" ht="11" customHeight="1" x14ac:dyDescent="0.2">
      <c r="A39" s="206"/>
      <c r="B39" s="241"/>
      <c r="C39" s="749"/>
      <c r="D39" s="190"/>
      <c r="E39" s="190"/>
      <c r="F39" s="207"/>
    </row>
    <row r="40" spans="1:6" ht="25" customHeight="1" x14ac:dyDescent="0.2">
      <c r="A40" s="206"/>
      <c r="B40" s="241" t="s">
        <v>77</v>
      </c>
      <c r="C40" s="795"/>
      <c r="D40" s="246"/>
      <c r="E40" s="794"/>
      <c r="F40" s="249"/>
    </row>
    <row r="41" spans="1:6" ht="11" customHeight="1" x14ac:dyDescent="0.2">
      <c r="A41" s="206"/>
      <c r="B41" s="241"/>
      <c r="C41" s="749"/>
      <c r="D41" s="251"/>
      <c r="E41" s="251"/>
      <c r="F41" s="207"/>
    </row>
    <row r="42" spans="1:6" ht="25" customHeight="1" x14ac:dyDescent="0.2">
      <c r="A42" s="206"/>
      <c r="B42" s="242" t="s">
        <v>78</v>
      </c>
      <c r="C42" s="795"/>
      <c r="D42" s="248"/>
      <c r="E42" s="795"/>
      <c r="F42" s="250"/>
    </row>
    <row r="43" spans="1:6" ht="11" customHeight="1" x14ac:dyDescent="0.2">
      <c r="A43" s="206"/>
      <c r="B43" s="241"/>
      <c r="C43" s="749"/>
      <c r="D43" s="190"/>
      <c r="E43" s="190"/>
      <c r="F43" s="207"/>
    </row>
    <row r="44" spans="1:6" ht="25" customHeight="1" x14ac:dyDescent="0.2">
      <c r="A44" s="206"/>
      <c r="B44" s="241" t="s">
        <v>16</v>
      </c>
      <c r="C44" s="795"/>
      <c r="D44" s="246"/>
      <c r="E44" s="795"/>
      <c r="F44" s="250"/>
    </row>
    <row r="45" spans="1:6" ht="11" customHeight="1" x14ac:dyDescent="0.2">
      <c r="A45" s="206"/>
      <c r="B45" s="241"/>
      <c r="C45" s="749"/>
      <c r="D45" s="190"/>
      <c r="E45" s="190"/>
      <c r="F45" s="207"/>
    </row>
    <row r="46" spans="1:6" ht="25" customHeight="1" x14ac:dyDescent="0.2">
      <c r="A46" s="206"/>
      <c r="B46" s="242" t="s">
        <v>17</v>
      </c>
      <c r="C46" s="795"/>
      <c r="D46" s="248"/>
      <c r="E46" s="795"/>
      <c r="F46" s="250"/>
    </row>
    <row r="47" spans="1:6" ht="11" customHeight="1" x14ac:dyDescent="0.2">
      <c r="A47" s="206"/>
      <c r="B47" s="241"/>
      <c r="C47" s="749"/>
      <c r="D47" s="190"/>
      <c r="E47" s="190"/>
      <c r="F47" s="207"/>
    </row>
    <row r="48" spans="1:6" ht="25" customHeight="1" x14ac:dyDescent="0.2">
      <c r="A48" s="206"/>
      <c r="B48" s="241" t="s">
        <v>79</v>
      </c>
      <c r="C48" s="795"/>
      <c r="D48" s="246"/>
      <c r="E48" s="795"/>
      <c r="F48" s="250"/>
    </row>
    <row r="49" spans="1:6" ht="9" customHeight="1" x14ac:dyDescent="0.2">
      <c r="A49" s="206"/>
      <c r="B49" s="241"/>
      <c r="C49" s="749"/>
      <c r="D49" s="190"/>
      <c r="E49" s="190"/>
      <c r="F49" s="207"/>
    </row>
    <row r="50" spans="1:6" ht="25" customHeight="1" x14ac:dyDescent="0.2">
      <c r="A50" s="206"/>
      <c r="B50" s="242" t="s">
        <v>47</v>
      </c>
      <c r="C50" s="795"/>
      <c r="D50" s="248"/>
      <c r="E50" s="795"/>
      <c r="F50" s="207"/>
    </row>
    <row r="51" spans="1:6" ht="9" customHeight="1" x14ac:dyDescent="0.2">
      <c r="A51" s="206"/>
      <c r="B51" s="241"/>
      <c r="C51" s="749"/>
      <c r="D51" s="190"/>
      <c r="E51" s="190"/>
      <c r="F51" s="207"/>
    </row>
    <row r="52" spans="1:6" ht="25" customHeight="1" x14ac:dyDescent="0.25">
      <c r="A52" s="206"/>
      <c r="B52" s="186" t="s">
        <v>80</v>
      </c>
      <c r="C52" s="795"/>
      <c r="D52" s="246"/>
      <c r="E52" s="795"/>
      <c r="F52" s="207"/>
    </row>
    <row r="53" spans="1:6" ht="9" customHeight="1" x14ac:dyDescent="0.25">
      <c r="A53" s="206"/>
      <c r="B53" s="186"/>
      <c r="C53" s="749"/>
      <c r="D53" s="190"/>
      <c r="E53" s="190"/>
      <c r="F53" s="207"/>
    </row>
    <row r="54" spans="1:6" ht="25" customHeight="1" x14ac:dyDescent="0.25">
      <c r="A54" s="206"/>
      <c r="B54" s="69" t="s">
        <v>40</v>
      </c>
      <c r="C54" s="795"/>
      <c r="D54" s="248"/>
      <c r="E54" s="794"/>
      <c r="F54" s="249"/>
    </row>
    <row r="55" spans="1:6" ht="9" customHeight="1" x14ac:dyDescent="0.25">
      <c r="A55" s="206"/>
      <c r="B55" s="186"/>
      <c r="C55" s="749"/>
      <c r="D55" s="190"/>
      <c r="E55" s="190"/>
      <c r="F55" s="207"/>
    </row>
    <row r="56" spans="1:6" ht="25" customHeight="1" x14ac:dyDescent="0.25">
      <c r="A56" s="206"/>
      <c r="B56" s="186" t="s">
        <v>81</v>
      </c>
      <c r="C56" s="795"/>
      <c r="D56" s="190"/>
      <c r="E56" s="795"/>
      <c r="F56" s="207"/>
    </row>
    <row r="57" spans="1:6" ht="9" customHeight="1" x14ac:dyDescent="0.25">
      <c r="A57" s="206"/>
      <c r="B57" s="186"/>
      <c r="C57" s="749"/>
      <c r="D57" s="190"/>
      <c r="E57" s="246"/>
      <c r="F57" s="207"/>
    </row>
    <row r="58" spans="1:6" ht="25" customHeight="1" x14ac:dyDescent="0.25">
      <c r="A58" s="206"/>
      <c r="B58" s="69" t="s">
        <v>82</v>
      </c>
      <c r="C58" s="795"/>
      <c r="D58" s="246"/>
      <c r="E58" s="795"/>
      <c r="F58" s="207"/>
    </row>
    <row r="59" spans="1:6" ht="9" customHeight="1" x14ac:dyDescent="0.25">
      <c r="A59" s="206"/>
      <c r="B59" s="186"/>
      <c r="C59" s="749"/>
      <c r="D59" s="190"/>
      <c r="E59" s="190"/>
      <c r="F59" s="207"/>
    </row>
    <row r="60" spans="1:6" ht="25" customHeight="1" x14ac:dyDescent="0.25">
      <c r="A60" s="206"/>
      <c r="B60" s="186" t="s">
        <v>44</v>
      </c>
      <c r="C60" s="795"/>
      <c r="D60" s="248"/>
      <c r="E60" s="794"/>
      <c r="F60" s="247"/>
    </row>
    <row r="61" spans="1:6" ht="9" customHeight="1" x14ac:dyDescent="0.25">
      <c r="A61" s="206"/>
      <c r="B61" s="186"/>
      <c r="C61" s="749"/>
      <c r="D61" s="190"/>
      <c r="E61" s="190"/>
      <c r="F61" s="207"/>
    </row>
    <row r="62" spans="1:6" ht="25" customHeight="1" x14ac:dyDescent="0.25">
      <c r="A62" s="206"/>
      <c r="B62" s="69" t="s">
        <v>83</v>
      </c>
      <c r="C62" s="795"/>
      <c r="D62" s="246"/>
      <c r="E62" s="794"/>
      <c r="F62" s="249"/>
    </row>
    <row r="63" spans="1:6" ht="9" customHeight="1" x14ac:dyDescent="0.25">
      <c r="A63" s="206"/>
      <c r="B63" s="186"/>
      <c r="C63" s="749"/>
      <c r="D63" s="190"/>
      <c r="E63" s="190"/>
      <c r="F63" s="207"/>
    </row>
    <row r="64" spans="1:6" ht="25" customHeight="1" x14ac:dyDescent="0.25">
      <c r="A64" s="206"/>
      <c r="B64" s="186" t="s">
        <v>43</v>
      </c>
      <c r="C64" s="795"/>
      <c r="D64" s="248"/>
      <c r="E64" s="794"/>
      <c r="F64" s="249"/>
    </row>
    <row r="65" spans="1:6" ht="9" customHeight="1" x14ac:dyDescent="0.25">
      <c r="A65" s="206"/>
      <c r="B65" s="186"/>
      <c r="C65" s="749"/>
      <c r="D65" s="190"/>
      <c r="E65" s="190"/>
      <c r="F65" s="207"/>
    </row>
    <row r="66" spans="1:6" ht="25" customHeight="1" x14ac:dyDescent="0.25">
      <c r="A66" s="206"/>
      <c r="B66" s="69" t="s">
        <v>84</v>
      </c>
      <c r="C66" s="795"/>
      <c r="D66" s="246"/>
      <c r="E66" s="794"/>
      <c r="F66" s="249"/>
    </row>
    <row r="67" spans="1:6" ht="9" customHeight="1" x14ac:dyDescent="0.25">
      <c r="A67" s="206"/>
      <c r="B67" s="186"/>
      <c r="C67" s="749"/>
      <c r="D67" s="190"/>
      <c r="E67" s="190"/>
      <c r="F67" s="207"/>
    </row>
    <row r="68" spans="1:6" ht="25" customHeight="1" x14ac:dyDescent="0.25">
      <c r="A68" s="206"/>
      <c r="B68" s="186" t="s">
        <v>85</v>
      </c>
      <c r="C68" s="795"/>
      <c r="D68" s="248"/>
      <c r="E68" s="794"/>
      <c r="F68" s="247"/>
    </row>
    <row r="69" spans="1:6" ht="9" customHeight="1" x14ac:dyDescent="0.25">
      <c r="A69" s="206"/>
      <c r="B69" s="186"/>
      <c r="C69" s="749"/>
      <c r="D69" s="190"/>
      <c r="E69" s="190"/>
      <c r="F69" s="207"/>
    </row>
    <row r="70" spans="1:6" ht="25" customHeight="1" x14ac:dyDescent="0.25">
      <c r="A70" s="206"/>
      <c r="B70" s="69" t="s">
        <v>42</v>
      </c>
      <c r="C70" s="795"/>
      <c r="D70" s="246"/>
      <c r="E70" s="795"/>
      <c r="F70" s="207"/>
    </row>
    <row r="71" spans="1:6" ht="27" customHeight="1" x14ac:dyDescent="0.25">
      <c r="A71" s="206"/>
      <c r="B71" s="245"/>
      <c r="C71" s="186"/>
      <c r="D71" s="186"/>
      <c r="E71" s="186"/>
      <c r="F71" s="207"/>
    </row>
    <row r="72" spans="1:6" ht="32" customHeight="1" x14ac:dyDescent="0.25">
      <c r="A72" s="206"/>
      <c r="B72" s="244" t="s">
        <v>57</v>
      </c>
      <c r="C72" s="243"/>
      <c r="D72" s="243"/>
      <c r="E72" s="243"/>
      <c r="F72" s="207"/>
    </row>
    <row r="73" spans="1:6" ht="9" customHeight="1" x14ac:dyDescent="0.25">
      <c r="A73" s="206"/>
      <c r="B73" s="186"/>
      <c r="C73" s="186"/>
      <c r="D73" s="186"/>
      <c r="E73" s="186"/>
      <c r="F73" s="207"/>
    </row>
    <row r="74" spans="1:6" ht="25" customHeight="1" thickBot="1" x14ac:dyDescent="0.3">
      <c r="A74" s="206"/>
      <c r="B74" s="241" t="s">
        <v>0</v>
      </c>
      <c r="C74" s="811"/>
      <c r="D74" s="809"/>
      <c r="E74" s="809"/>
      <c r="F74" s="207"/>
    </row>
    <row r="75" spans="1:6" ht="9" customHeight="1" x14ac:dyDescent="0.25">
      <c r="A75" s="206"/>
      <c r="B75" s="241"/>
      <c r="C75" s="186"/>
      <c r="D75" s="186"/>
      <c r="E75" s="186"/>
      <c r="F75" s="207"/>
    </row>
    <row r="76" spans="1:6" ht="25" customHeight="1" thickBot="1" x14ac:dyDescent="0.3">
      <c r="A76" s="206"/>
      <c r="B76" s="242" t="s">
        <v>60</v>
      </c>
      <c r="C76" s="810"/>
      <c r="D76" s="810"/>
      <c r="E76" s="810"/>
      <c r="F76" s="207"/>
    </row>
    <row r="77" spans="1:6" ht="9" customHeight="1" x14ac:dyDescent="0.25">
      <c r="A77" s="206"/>
      <c r="B77" s="241"/>
      <c r="C77" s="186"/>
      <c r="D77" s="186"/>
      <c r="E77" s="186"/>
      <c r="F77" s="207"/>
    </row>
    <row r="78" spans="1:6" ht="25" customHeight="1" thickBot="1" x14ac:dyDescent="0.3">
      <c r="A78" s="206"/>
      <c r="B78" s="241" t="s">
        <v>51</v>
      </c>
      <c r="C78" s="809"/>
      <c r="D78" s="809"/>
      <c r="E78" s="809"/>
      <c r="F78" s="207"/>
    </row>
    <row r="79" spans="1:6" ht="9" customHeight="1" x14ac:dyDescent="0.25">
      <c r="A79" s="206"/>
      <c r="B79" s="241"/>
      <c r="C79" s="186"/>
      <c r="D79" s="186"/>
      <c r="E79" s="186"/>
      <c r="F79" s="207"/>
    </row>
    <row r="80" spans="1:6" ht="25" customHeight="1" thickBot="1" x14ac:dyDescent="0.3">
      <c r="A80" s="206"/>
      <c r="B80" s="242" t="s">
        <v>49</v>
      </c>
      <c r="C80" s="808"/>
      <c r="D80" s="808"/>
      <c r="E80" s="808"/>
      <c r="F80" s="207"/>
    </row>
    <row r="81" spans="1:6" ht="9" customHeight="1" x14ac:dyDescent="0.25">
      <c r="A81" s="206"/>
      <c r="B81" s="241"/>
      <c r="C81" s="186"/>
      <c r="D81" s="186"/>
      <c r="E81" s="186"/>
      <c r="F81" s="207"/>
    </row>
    <row r="82" spans="1:6" ht="25" customHeight="1" thickBot="1" x14ac:dyDescent="0.3">
      <c r="A82" s="206"/>
      <c r="B82" s="241" t="s">
        <v>41</v>
      </c>
      <c r="C82" s="807"/>
      <c r="D82" s="807"/>
      <c r="E82" s="807"/>
      <c r="F82" s="207"/>
    </row>
    <row r="83" spans="1:6" ht="9" customHeight="1" x14ac:dyDescent="0.25">
      <c r="A83" s="206"/>
      <c r="B83" s="241"/>
      <c r="C83" s="186"/>
      <c r="D83" s="186"/>
      <c r="E83" s="186"/>
      <c r="F83" s="207"/>
    </row>
    <row r="84" spans="1:6" ht="25" customHeight="1" thickBot="1" x14ac:dyDescent="0.3">
      <c r="A84" s="206"/>
      <c r="B84" s="242" t="s">
        <v>1</v>
      </c>
      <c r="C84" s="808"/>
      <c r="D84" s="808"/>
      <c r="E84" s="808"/>
      <c r="F84" s="207"/>
    </row>
    <row r="85" spans="1:6" ht="9" customHeight="1" x14ac:dyDescent="0.25">
      <c r="A85" s="206"/>
      <c r="B85" s="241"/>
      <c r="C85" s="186"/>
      <c r="D85" s="186"/>
      <c r="E85" s="186"/>
      <c r="F85" s="207"/>
    </row>
    <row r="86" spans="1:6" ht="25" customHeight="1" thickBot="1" x14ac:dyDescent="0.3">
      <c r="A86" s="206"/>
      <c r="B86" s="241" t="s">
        <v>2</v>
      </c>
      <c r="C86" s="807"/>
      <c r="D86" s="807"/>
      <c r="E86" s="807"/>
      <c r="F86" s="207"/>
    </row>
    <row r="87" spans="1:6" ht="9" customHeight="1" x14ac:dyDescent="0.25">
      <c r="A87" s="206"/>
      <c r="B87" s="241"/>
      <c r="C87" s="186"/>
      <c r="D87" s="186"/>
      <c r="E87" s="186"/>
      <c r="F87" s="207"/>
    </row>
    <row r="88" spans="1:6" ht="25" customHeight="1" thickBot="1" x14ac:dyDescent="0.3">
      <c r="A88" s="206"/>
      <c r="B88" s="242" t="s">
        <v>183</v>
      </c>
      <c r="C88" s="808"/>
      <c r="D88" s="808"/>
      <c r="E88" s="808"/>
      <c r="F88" s="207"/>
    </row>
    <row r="89" spans="1:6" ht="9" customHeight="1" x14ac:dyDescent="0.25">
      <c r="A89" s="206"/>
      <c r="B89" s="241"/>
      <c r="C89" s="186"/>
      <c r="D89" s="186"/>
      <c r="E89" s="186"/>
      <c r="F89" s="207"/>
    </row>
    <row r="90" spans="1:6" ht="25" customHeight="1" thickBot="1" x14ac:dyDescent="0.3">
      <c r="A90" s="206"/>
      <c r="B90" s="241" t="s">
        <v>45</v>
      </c>
      <c r="C90" s="807"/>
      <c r="D90" s="807"/>
      <c r="E90" s="807"/>
      <c r="F90" s="207"/>
    </row>
    <row r="91" spans="1:6" ht="11" customHeight="1" x14ac:dyDescent="0.2">
      <c r="A91" s="200"/>
      <c r="B91" s="240"/>
      <c r="C91" s="240"/>
      <c r="D91" s="240"/>
      <c r="E91" s="240"/>
      <c r="F91" s="212"/>
    </row>
    <row r="92" spans="1:6" x14ac:dyDescent="0.2">
      <c r="A92" s="806" t="s">
        <v>247</v>
      </c>
      <c r="B92" s="806"/>
      <c r="C92" s="806"/>
      <c r="D92" s="806"/>
      <c r="E92" s="806"/>
      <c r="F92" s="806"/>
    </row>
    <row r="93" spans="1:6" x14ac:dyDescent="0.2">
      <c r="B93" s="239"/>
    </row>
    <row r="99" spans="2:2" ht="23" x14ac:dyDescent="0.2">
      <c r="B99" s="236"/>
    </row>
    <row r="101" spans="2:2" ht="23" x14ac:dyDescent="0.2">
      <c r="B101" s="236"/>
    </row>
    <row r="102" spans="2:2" ht="23" x14ac:dyDescent="0.2">
      <c r="B102" s="237"/>
    </row>
    <row r="107" spans="2:2" ht="23" x14ac:dyDescent="0.2">
      <c r="B107" s="237"/>
    </row>
    <row r="108" spans="2:2" ht="23" x14ac:dyDescent="0.2">
      <c r="B108" s="237"/>
    </row>
    <row r="109" spans="2:2" ht="23" x14ac:dyDescent="0.2">
      <c r="B109" s="237"/>
    </row>
    <row r="110" spans="2:2" ht="23" x14ac:dyDescent="0.2">
      <c r="B110" s="237"/>
    </row>
    <row r="111" spans="2:2" ht="23" x14ac:dyDescent="0.2">
      <c r="B111" s="238"/>
    </row>
    <row r="112" spans="2:2" ht="23" x14ac:dyDescent="0.2">
      <c r="B112" s="238"/>
    </row>
    <row r="113" spans="2:2" ht="23" x14ac:dyDescent="0.2">
      <c r="B113" s="238"/>
    </row>
    <row r="114" spans="2:2" ht="23" x14ac:dyDescent="0.2">
      <c r="B114" s="237"/>
    </row>
    <row r="115" spans="2:2" ht="23" x14ac:dyDescent="0.2">
      <c r="B115" s="237"/>
    </row>
    <row r="116" spans="2:2" ht="23" x14ac:dyDescent="0.2">
      <c r="B116" s="237"/>
    </row>
    <row r="117" spans="2:2" ht="23" x14ac:dyDescent="0.2">
      <c r="B117" s="237"/>
    </row>
    <row r="118" spans="2:2" ht="23" x14ac:dyDescent="0.2">
      <c r="B118" s="237"/>
    </row>
    <row r="119" spans="2:2" ht="23" x14ac:dyDescent="0.2">
      <c r="B119" s="237"/>
    </row>
    <row r="120" spans="2:2" ht="23" x14ac:dyDescent="0.2">
      <c r="B120" s="237"/>
    </row>
    <row r="121" spans="2:2" ht="23" x14ac:dyDescent="0.2">
      <c r="B121" s="237"/>
    </row>
    <row r="122" spans="2:2" ht="23" x14ac:dyDescent="0.2">
      <c r="B122" s="237"/>
    </row>
    <row r="123" spans="2:2" ht="23" x14ac:dyDescent="0.2">
      <c r="B123" s="237"/>
    </row>
    <row r="124" spans="2:2" ht="23" x14ac:dyDescent="0.2">
      <c r="B124" s="237"/>
    </row>
    <row r="125" spans="2:2" ht="23" x14ac:dyDescent="0.2">
      <c r="B125" s="237"/>
    </row>
    <row r="126" spans="2:2" ht="23" x14ac:dyDescent="0.2">
      <c r="B126" s="237"/>
    </row>
    <row r="127" spans="2:2" ht="23" x14ac:dyDescent="0.2">
      <c r="B127" s="237"/>
    </row>
    <row r="128" spans="2:2" ht="23" x14ac:dyDescent="0.2">
      <c r="B128" s="237"/>
    </row>
    <row r="130" spans="2:2" ht="23" x14ac:dyDescent="0.2">
      <c r="B130" s="236"/>
    </row>
  </sheetData>
  <mergeCells count="15">
    <mergeCell ref="B2:E2"/>
    <mergeCell ref="C5:E5"/>
    <mergeCell ref="C7:E7"/>
    <mergeCell ref="C9:E9"/>
    <mergeCell ref="C11:E11"/>
    <mergeCell ref="C82:E82"/>
    <mergeCell ref="C80:E80"/>
    <mergeCell ref="C78:E78"/>
    <mergeCell ref="C76:E76"/>
    <mergeCell ref="C74:E74"/>
    <mergeCell ref="A92:F92"/>
    <mergeCell ref="C90:E90"/>
    <mergeCell ref="C88:E88"/>
    <mergeCell ref="C86:E86"/>
    <mergeCell ref="C84:E84"/>
  </mergeCells>
  <dataValidations count="32">
    <dataValidation allowBlank="1" showInputMessage="1" showErrorMessage="1" promptTitle="Vertical type" prompt="If vertical is not menswear, specify here. This information will be stored in Retail ORBIT" sqref="E13" xr:uid="{AB7E6D87-E310-9845-B2F8-BFDA303F85B4}"/>
    <dataValidation allowBlank="1" showInputMessage="1" showErrorMessage="1" promptTitle="Travel &amp; Entertainment Expenses" prompt="Include annualized travel, meals, entertainment, trade show expenses, etc." sqref="E56:E57 C56:C57" xr:uid="{CF41CB59-835B-7A4A-AA6E-1BD174521107}"/>
    <dataValidation allowBlank="1" showInputMessage="1" showErrorMessage="1" promptTitle="Loan servicing costs" prompt="This amount includes the total cost of servicing debt, credit card debt fees, principal, amortization, loan interest etc." sqref="E46 C46" xr:uid="{572BAD76-5642-CB48-8E91-48C5898B063B}"/>
    <dataValidation allowBlank="1" showInputMessage="1" showErrorMessage="1" promptTitle="Choose vertical" prompt="This information will be entered into Retail Orbit." sqref="C15:E15 C13:D13" xr:uid="{B0E004C5-C58A-AD4F-A526-1EA287E125B8}"/>
    <dataValidation allowBlank="1" showInputMessage="1" showErrorMessage="1" promptTitle="Preparer's name" prompt="Enter your name or the client's name." sqref="C11:E11" xr:uid="{87DA7B3C-C644-5D4C-B5B3-0C87A7CE48F6}"/>
    <dataValidation allowBlank="1" showInputMessage="1" showErrorMessage="1" promptTitle="Preparation date MM/DD/YY" prompt="Insert today's date in MM/DD/YY format (e.g. 03/01/21)" sqref="C9:E9" xr:uid="{C2728E4D-1A3D-C942-B684-9B60B3E8365D}"/>
    <dataValidation allowBlank="1" showInputMessage="1" showErrorMessage="1" promptTitle="What year?" prompt="List the calendar year for which financials were gathered, or specify a 12-month period." sqref="C7:E7" xr:uid="{8D369A88-9F44-FA49-9CB2-4365849C133F}"/>
    <dataValidation allowBlank="1" showInputMessage="1" showErrorMessage="1" promptTitle="Business name" prompt="Insert the name of the retail business." sqref="C5:E5" xr:uid="{CF14A9CD-0CC0-7D4A-B98B-7772F495424B}"/>
    <dataValidation allowBlank="1" showInputMessage="1" showErrorMessage="1" promptTitle="Total expenses" prompt="Enter total annualized fixed and variable expenses by location." sqref="E70 C70" xr:uid="{CF53C539-B086-044C-9B5B-0CD2D303C747}"/>
    <dataValidation allowBlank="1" showInputMessage="1" showErrorMessage="1" promptTitle="Variable expenses" prompt="Include annualized cost of alterations, buying office, printing, store supplies, purchase discounts, bad debt, employee recruitment, donations, dues, subscriptions, etc." sqref="E68 C68" xr:uid="{6F625C2C-82AC-4543-8B6D-CD49BA52DE52}"/>
    <dataValidation allowBlank="1" showInputMessage="1" showErrorMessage="1" promptTitle="Shipping &amp; postage" prompt="Include annualized shipping and handling fees by location, including postage." sqref="E66 C66" xr:uid="{17B45891-4A6B-E348-84C7-E0F2CA8FAF9F}"/>
    <dataValidation allowBlank="1" showInputMessage="1" showErrorMessage="1" promptTitle="Technology fees" prompt="Include annualized POS, computer, printer, table, _x000a_cell phone and purchasing,  e-commerce technology, internet fees, business management software, etc." sqref="E64 C64" xr:uid="{EE6EC221-85B6-7248-AE5F-834D0AEEC06B}"/>
    <dataValidation allowBlank="1" showInputMessage="1" showErrorMessage="1" promptTitle="Professional fees" prompt="Include annualized legal fees, accounting, consulting, etc." sqref="E62 C62" xr:uid="{119F9A52-434D-2844-B09B-689D2D3EE5FF}"/>
    <dataValidation allowBlank="1" showInputMessage="1" showErrorMessage="1" promptTitle="Utilities" prompt="Include all annulaized utilities e.g. alarm, rubbish, telephone (landline), electric; as well as services such as CAM and cleaning, maintenance/repair." sqref="E60 C60" xr:uid="{9A4123DF-404A-AD43-A22A-507E6E46F405}"/>
    <dataValidation allowBlank="1" showInputMessage="1" showErrorMessage="1" promptTitle="Discretionary expenses" prompt="Include annualized education, peer group expenses, etc." sqref="E58 C58" xr:uid="{B9F989A9-463D-4B40-A99B-D3F049ABF5D0}"/>
    <dataValidation allowBlank="1" showInputMessage="1" showErrorMessage="1" promptTitle="Marketing costs by location" prompt="Insert annualized ad fees, marketing costs, social media, email service, photo shoot costs, etc." sqref="E54 C54" xr:uid="{4D8DE682-FAC5-5E4E-AEBF-C4A1BC4EF0EA}"/>
    <dataValidation allowBlank="1" showInputMessage="1" showErrorMessage="1" promptTitle="Rent by location" prompt="Insert annualized rent by store location plus other facilities." sqref="E52 C52" xr:uid="{F0260EB4-4A94-DA43-8052-1D5B6B4B9F3D}"/>
    <dataValidation allowBlank="1" showInputMessage="1" showErrorMessage="1" promptTitle="Third-party user/service fees" prompt="Includes services such as Farfetch, Amazon selling/hosting fees, etc." sqref="E50 C50" xr:uid="{5A56072A-4B70-E841-ABAA-017461378B15}"/>
    <dataValidation allowBlank="1" showInputMessage="1" showErrorMessage="1" promptTitle="Bank and credit fees" prompt="Includes bank charges, credit card expenses." sqref="E48 C48" xr:uid="{5B6B5790-4410-AB48-AC2A-1A9746D942F7}"/>
    <dataValidation allowBlank="1" showInputMessage="1" showErrorMessage="1" promptTitle="Sales staff taxes &amp; expenses" prompt="This amount should include employee benefits, health insurance, key life insurance, payroll tax, SUI, FUTA, FICA, etc." sqref="E44 C44" xr:uid="{3B938D41-B9DB-E642-8B62-B49A4AB6C534}"/>
    <dataValidation allowBlank="1" showInputMessage="1" showErrorMessage="1" promptTitle="Back-office taxes &amp; expenses" prompt="This amount should include employee benefits, 401K, retirement programs, health insurance, key life insurance, payroll expense, payroll tax, SUI, FUTA, FICA, etc." sqref="E42 C42" xr:uid="{F834FCA8-1F75-0741-A5E3-11874FA28661}"/>
    <dataValidation allowBlank="1" showInputMessage="1" showErrorMessage="1" promptTitle="Selling staff commissions" prompt="Insert annualized salesperson commisions by location." sqref="E40 C40" xr:uid="{78DE5418-2FED-804A-9891-4B7EA3E84726}"/>
    <dataValidation allowBlank="1" showInputMessage="1" showErrorMessage="1" promptTitle="Selling staff salary/wages" prompt="Insert annualized salesperson salary/wages by location." sqref="E38 C38" xr:uid="{A0C38F18-0F24-A44D-AD03-8E5C17BE13CD}"/>
    <dataValidation allowBlank="1" showInputMessage="1" showErrorMessage="1" promptTitle="Manager salary/wages" prompt="Insert annualized manager salary/wages by location." sqref="E36 C36" xr:uid="{06EDCE18-1316-2243-8EA0-BBD9A03C96C5}"/>
    <dataValidation allowBlank="1" showInputMessage="1" showErrorMessage="1" promptTitle="Owner salary/wages" prompt="Insert annualized owner salary/wages by location." sqref="E34 C34" xr:uid="{335C0740-5478-644A-B9C0-A5C107CB7EEE}"/>
    <dataValidation allowBlank="1" showInputMessage="1" showErrorMessage="1" promptTitle="Owner draw" prompt="Insert annualized owner draw by location." sqref="E32 C32" xr:uid="{906513E1-B8FB-2A48-B523-F5C847A400B6}"/>
    <dataValidation allowBlank="1" showInputMessage="1" showErrorMessage="1" promptTitle="Freight costs by location" prompt="Insert annualized freight IN costs." sqref="E30 C30" xr:uid="{2F036A78-389F-BB43-89AC-C59D4A92C8A9}"/>
    <dataValidation allowBlank="1" showInputMessage="1" showErrorMessage="1" promptTitle="Purchases: Dollars or %" prompt="Enter COST purchases EITHER AS DOLLARS OR AS PERCENTAGE. DO NOT INSERT BOTH " sqref="E28 E26 C28 C26" xr:uid="{57093CA9-D158-8343-A477-9833FA00571B}"/>
    <dataValidation allowBlank="1" showInputMessage="1" showErrorMessage="1" promptTitle="Other income amount" prompt="List other income amount. Separate multiple values with commas." sqref="E24 C24" xr:uid="{080E2C89-CB23-1844-88FF-36FD889E4B04}"/>
    <dataValidation allowBlank="1" showInputMessage="1" showErrorMessage="1" promptTitle="Type of income" prompt="Insert &quot;Yes&quot; or &quot;No&quot;" sqref="E22 C22" xr:uid="{BEC46BCC-DA01-B741-98CF-F1899AABA8E1}"/>
    <dataValidation allowBlank="1" showInputMessage="1" showErrorMessage="1" promptTitle="Annual Sales" prompt="Insert annual sales by location." sqref="E20 C20" xr:uid="{26BAE8DB-BF7F-154A-89E9-3E22A24D347C}"/>
    <dataValidation allowBlank="1" showInputMessage="1" showErrorMessage="1" promptTitle="Enter location name" prompt="Use as many columns as are relevant." sqref="C18 E18" xr:uid="{C5479063-1104-9942-A777-758709279A0C}"/>
  </dataValidations>
  <printOptions gridLines="1"/>
  <pageMargins left="0.5089285714285714" right="0.4107142857142857" top="0.44117647058823528" bottom="0.55147058823529416" header="0.3" footer="0.3"/>
  <pageSetup scale="45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1</xdr:col>
                    <xdr:colOff>6731000</xdr:colOff>
                    <xdr:row>11</xdr:row>
                    <xdr:rowOff>127000</xdr:rowOff>
                  </from>
                  <to>
                    <xdr:col>2</xdr:col>
                    <xdr:colOff>889000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2</xdr:col>
                    <xdr:colOff>660400</xdr:colOff>
                    <xdr:row>11</xdr:row>
                    <xdr:rowOff>127000</xdr:rowOff>
                  </from>
                  <to>
                    <xdr:col>2</xdr:col>
                    <xdr:colOff>1638300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Option Button 3">
              <controlPr defaultSize="0" autoFill="0" autoLine="0" autoPict="0">
                <anchor moveWithCells="1">
                  <from>
                    <xdr:col>2</xdr:col>
                    <xdr:colOff>1612900</xdr:colOff>
                    <xdr:row>11</xdr:row>
                    <xdr:rowOff>127000</xdr:rowOff>
                  </from>
                  <to>
                    <xdr:col>2</xdr:col>
                    <xdr:colOff>2590800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Option Button 4">
              <controlPr defaultSize="0" autoFill="0" autoLine="0" autoPict="0">
                <anchor moveWithCells="1">
                  <from>
                    <xdr:col>2</xdr:col>
                    <xdr:colOff>2565400</xdr:colOff>
                    <xdr:row>12</xdr:row>
                    <xdr:rowOff>0</xdr:rowOff>
                  </from>
                  <to>
                    <xdr:col>2</xdr:col>
                    <xdr:colOff>3187700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Option Button 5">
              <controlPr defaultSize="0" autoFill="0" autoLine="0" autoPict="0">
                <anchor moveWithCells="1">
                  <from>
                    <xdr:col>2</xdr:col>
                    <xdr:colOff>3187700</xdr:colOff>
                    <xdr:row>11</xdr:row>
                    <xdr:rowOff>38100</xdr:rowOff>
                  </from>
                  <to>
                    <xdr:col>3</xdr:col>
                    <xdr:colOff>533400</xdr:colOff>
                    <xdr:row>13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86C5-52D1-9748-8A5E-51246054EC1A}">
  <sheetPr>
    <pageSetUpPr fitToPage="1"/>
  </sheetPr>
  <dimension ref="A1:AG83"/>
  <sheetViews>
    <sheetView showGridLines="0" view="pageLayout" topLeftCell="B5" zoomScale="97" zoomScaleNormal="85" zoomScaleSheetLayoutView="87" zoomScalePageLayoutView="97" workbookViewId="0">
      <selection activeCell="E81" sqref="E81"/>
    </sheetView>
  </sheetViews>
  <sheetFormatPr baseColWidth="10" defaultColWidth="8.83203125" defaultRowHeight="15" x14ac:dyDescent="0.2"/>
  <cols>
    <col min="1" max="1" width="1.83203125" customWidth="1"/>
    <col min="2" max="2" width="47.5" customWidth="1"/>
    <col min="3" max="3" width="1.1640625" customWidth="1"/>
    <col min="4" max="4" width="1.6640625" customWidth="1"/>
    <col min="5" max="5" width="12.33203125" customWidth="1"/>
    <col min="6" max="6" width="2" customWidth="1"/>
    <col min="7" max="7" width="11.5" customWidth="1"/>
    <col min="8" max="8" width="2" customWidth="1"/>
    <col min="9" max="9" width="11.5" customWidth="1"/>
    <col min="10" max="10" width="2" customWidth="1"/>
    <col min="11" max="11" width="11.5" customWidth="1"/>
    <col min="12" max="14" width="1.1640625" customWidth="1"/>
    <col min="15" max="15" width="11.5" customWidth="1"/>
    <col min="16" max="16" width="2" customWidth="1"/>
    <col min="17" max="17" width="11.5" customWidth="1"/>
    <col min="18" max="18" width="2" customWidth="1"/>
    <col min="19" max="19" width="11.5" customWidth="1"/>
    <col min="20" max="20" width="2" customWidth="1"/>
    <col min="21" max="21" width="11.5" customWidth="1"/>
    <col min="22" max="23" width="1.1640625" customWidth="1"/>
    <col min="24" max="24" width="1.33203125" customWidth="1"/>
    <col min="25" max="25" width="11.5" customWidth="1"/>
    <col min="26" max="26" width="2" customWidth="1"/>
    <col min="27" max="27" width="11.5" customWidth="1"/>
    <col min="28" max="28" width="2" customWidth="1"/>
    <col min="29" max="29" width="11.5" customWidth="1"/>
    <col min="30" max="30" width="2" customWidth="1"/>
    <col min="31" max="31" width="11.5" customWidth="1"/>
    <col min="32" max="32" width="1.1640625" customWidth="1"/>
    <col min="33" max="33" width="3" customWidth="1"/>
  </cols>
  <sheetData>
    <row r="1" spans="1:33" ht="13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8" customHeight="1" x14ac:dyDescent="0.2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6"/>
      <c r="P2" s="8"/>
      <c r="Q2" s="8" t="s">
        <v>4</v>
      </c>
      <c r="R2" s="8"/>
      <c r="S2" s="8"/>
      <c r="T2" s="6"/>
      <c r="U2" s="823">
        <f>'Break-Even Data Worksheet'!C5</f>
        <v>0</v>
      </c>
      <c r="V2" s="823"/>
      <c r="W2" s="823"/>
      <c r="X2" s="823"/>
      <c r="Y2" s="823"/>
      <c r="Z2" s="823"/>
      <c r="AA2" s="823"/>
      <c r="AB2" s="823"/>
      <c r="AC2" s="823"/>
      <c r="AD2" s="823"/>
      <c r="AE2" s="823"/>
      <c r="AF2" s="336"/>
      <c r="AG2" s="6"/>
    </row>
    <row r="3" spans="1:33" ht="5" customHeight="1" x14ac:dyDescent="0.2">
      <c r="A3" s="6"/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6"/>
      <c r="P3" s="7"/>
      <c r="Q3" s="8"/>
      <c r="R3" s="7"/>
      <c r="S3" s="7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18" customHeight="1" x14ac:dyDescent="0.2">
      <c r="A4" s="6"/>
      <c r="B4" s="6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6"/>
      <c r="P4" s="8"/>
      <c r="Q4" s="8" t="s">
        <v>5</v>
      </c>
      <c r="R4" s="8"/>
      <c r="S4" s="8"/>
      <c r="T4" s="6"/>
      <c r="U4" s="824">
        <f>'Break-Even Data Worksheet'!C7</f>
        <v>0</v>
      </c>
      <c r="V4" s="824"/>
      <c r="W4" s="824"/>
      <c r="X4" s="824"/>
      <c r="Y4" s="824"/>
      <c r="Z4" s="824"/>
      <c r="AA4" s="824"/>
      <c r="AB4" s="824"/>
      <c r="AC4" s="824"/>
      <c r="AD4" s="824"/>
      <c r="AE4" s="824"/>
      <c r="AF4" s="9"/>
      <c r="AG4" s="6"/>
    </row>
    <row r="5" spans="1:33" ht="5" customHeight="1" x14ac:dyDescent="0.2">
      <c r="A5" s="6"/>
      <c r="B5" s="6"/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6"/>
      <c r="P5" s="7"/>
      <c r="Q5" s="8"/>
      <c r="R5" s="7"/>
      <c r="S5" s="7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8" customHeight="1" x14ac:dyDescent="0.2">
      <c r="A6" s="6"/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6"/>
      <c r="P6" s="8"/>
      <c r="Q6" s="8" t="s">
        <v>6</v>
      </c>
      <c r="R6" s="8"/>
      <c r="S6" s="8"/>
      <c r="T6" s="6"/>
      <c r="U6" s="825">
        <f>'Break-Even Data Worksheet'!C9</f>
        <v>0</v>
      </c>
      <c r="V6" s="825"/>
      <c r="W6" s="825"/>
      <c r="X6" s="824"/>
      <c r="Y6" s="824"/>
      <c r="Z6" s="824"/>
      <c r="AA6" s="824"/>
      <c r="AB6" s="824"/>
      <c r="AC6" s="824"/>
      <c r="AD6" s="824"/>
      <c r="AE6" s="824"/>
      <c r="AF6" s="9"/>
      <c r="AG6" s="6"/>
    </row>
    <row r="7" spans="1:33" ht="5" customHeight="1" x14ac:dyDescent="0.2">
      <c r="A7" s="6"/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6"/>
      <c r="P7" s="7"/>
      <c r="Q7" s="8"/>
      <c r="R7" s="7"/>
      <c r="S7" s="7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18" customHeight="1" x14ac:dyDescent="0.2">
      <c r="A8" s="6"/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6"/>
      <c r="P8" s="8"/>
      <c r="Q8" s="8" t="s">
        <v>63</v>
      </c>
      <c r="R8" s="8"/>
      <c r="S8" s="8"/>
      <c r="T8" s="6"/>
      <c r="U8" s="824">
        <f>'Break-Even Data Worksheet'!C11</f>
        <v>0</v>
      </c>
      <c r="V8" s="824"/>
      <c r="W8" s="824"/>
      <c r="X8" s="824"/>
      <c r="Y8" s="824"/>
      <c r="Z8" s="824"/>
      <c r="AA8" s="824"/>
      <c r="AB8" s="824"/>
      <c r="AC8" s="824"/>
      <c r="AD8" s="824"/>
      <c r="AE8" s="824"/>
      <c r="AF8" s="9"/>
      <c r="AG8" s="6"/>
    </row>
    <row r="9" spans="1:33" ht="5" customHeight="1" x14ac:dyDescent="0.2">
      <c r="A9" s="6"/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7"/>
      <c r="O9" s="6"/>
      <c r="P9" s="7"/>
      <c r="Q9" s="8"/>
      <c r="R9" s="7"/>
      <c r="S9" s="7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8" customHeight="1" x14ac:dyDescent="0.2">
      <c r="A10" s="6"/>
      <c r="B10" s="6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6"/>
      <c r="P10" s="8"/>
      <c r="Q10" s="8" t="s">
        <v>64</v>
      </c>
      <c r="R10" s="8"/>
      <c r="S10" s="8"/>
      <c r="T10" s="6"/>
      <c r="U10" s="824" t="str">
        <f>IF('Break-Even Data Worksheet'!G13=1,"Men's",IF('Break-Even Data Worksheet'!G13=2,"Women's",IF('Break-Even Data Worksheet'!G13=3,"Footwear",IF('Break-Even Data Worksheet'!G13=4,"Gift",IF('Break-Even Data Worksheet'!G13=5,'Break-Even Data Worksheet'!E13)))))</f>
        <v>Women's</v>
      </c>
      <c r="V10" s="824"/>
      <c r="W10" s="824"/>
      <c r="X10" s="824"/>
      <c r="Y10" s="824"/>
      <c r="Z10" s="824"/>
      <c r="AA10" s="824"/>
      <c r="AB10" s="824"/>
      <c r="AC10" s="824"/>
      <c r="AD10" s="824"/>
      <c r="AE10" s="824"/>
      <c r="AF10" s="9"/>
      <c r="AG10" s="6"/>
    </row>
    <row r="11" spans="1:33" ht="12" customHeight="1" x14ac:dyDescent="0.2">
      <c r="A11" s="6"/>
      <c r="B11" s="6"/>
      <c r="C11" s="6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  <c r="P11" s="8"/>
      <c r="Q11" s="8"/>
      <c r="R11" s="8"/>
      <c r="S11" s="8"/>
      <c r="T11" s="6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6"/>
    </row>
    <row r="12" spans="1:33" ht="16" customHeight="1" thickBot="1" x14ac:dyDescent="0.25"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335"/>
      <c r="P12" s="335"/>
      <c r="Q12" s="335"/>
      <c r="R12" s="335"/>
      <c r="S12" s="335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</row>
    <row r="13" spans="1:33" ht="8" customHeight="1" x14ac:dyDescent="0.2">
      <c r="D13" s="334"/>
      <c r="E13" s="333"/>
      <c r="F13" s="333"/>
      <c r="G13" s="333"/>
      <c r="H13" s="333"/>
      <c r="I13" s="333"/>
      <c r="J13" s="333"/>
      <c r="K13" s="333"/>
      <c r="L13" s="332"/>
      <c r="N13" s="331"/>
      <c r="O13" s="330"/>
      <c r="P13" s="330"/>
      <c r="Q13" s="330"/>
      <c r="R13" s="330"/>
      <c r="S13" s="330"/>
      <c r="T13" s="330"/>
      <c r="U13" s="330"/>
      <c r="V13" s="329"/>
      <c r="X13" s="328"/>
      <c r="Y13" s="327"/>
      <c r="Z13" s="327"/>
      <c r="AA13" s="327"/>
      <c r="AB13" s="327"/>
      <c r="AC13" s="327"/>
      <c r="AD13" s="327"/>
      <c r="AE13" s="327"/>
      <c r="AF13" s="326"/>
    </row>
    <row r="14" spans="1:33" s="186" customFormat="1" ht="33" customHeight="1" x14ac:dyDescent="0.25">
      <c r="D14" s="325"/>
      <c r="E14" s="820" t="str">
        <f>'Break-Even Data Worksheet'!C18</f>
        <v>Location 1</v>
      </c>
      <c r="F14" s="820"/>
      <c r="G14" s="820"/>
      <c r="H14" s="820"/>
      <c r="I14" s="820"/>
      <c r="J14" s="820"/>
      <c r="K14" s="820"/>
      <c r="L14" s="324"/>
      <c r="M14" s="321"/>
      <c r="N14" s="323"/>
      <c r="O14" s="821" t="str">
        <f>'Break-Even Data Worksheet'!E18</f>
        <v>Location 2</v>
      </c>
      <c r="P14" s="821"/>
      <c r="Q14" s="821"/>
      <c r="R14" s="821"/>
      <c r="S14" s="821"/>
      <c r="T14" s="821"/>
      <c r="U14" s="821"/>
      <c r="V14" s="322"/>
      <c r="W14" s="321"/>
      <c r="X14" s="320"/>
      <c r="Y14" s="822" t="s">
        <v>11</v>
      </c>
      <c r="Z14" s="822"/>
      <c r="AA14" s="822"/>
      <c r="AB14" s="822"/>
      <c r="AC14" s="822"/>
      <c r="AD14" s="822"/>
      <c r="AE14" s="822"/>
      <c r="AF14" s="319"/>
    </row>
    <row r="15" spans="1:33" ht="27" customHeight="1" x14ac:dyDescent="0.2">
      <c r="A15" s="13"/>
      <c r="B15" s="5" t="s">
        <v>62</v>
      </c>
      <c r="C15" s="313"/>
      <c r="D15" s="312"/>
      <c r="E15" s="307" t="s">
        <v>7</v>
      </c>
      <c r="F15" s="307"/>
      <c r="G15" s="307" t="s">
        <v>8</v>
      </c>
      <c r="H15" s="307"/>
      <c r="I15" s="307" t="s">
        <v>9</v>
      </c>
      <c r="J15" s="307"/>
      <c r="K15" s="307" t="s">
        <v>10</v>
      </c>
      <c r="L15" s="306"/>
      <c r="M15" s="302"/>
      <c r="N15" s="305"/>
      <c r="O15" s="304" t="s">
        <v>7</v>
      </c>
      <c r="P15" s="304"/>
      <c r="Q15" s="304" t="s">
        <v>8</v>
      </c>
      <c r="R15" s="304"/>
      <c r="S15" s="304" t="s">
        <v>9</v>
      </c>
      <c r="T15" s="304"/>
      <c r="U15" s="304" t="s">
        <v>10</v>
      </c>
      <c r="V15" s="303"/>
      <c r="W15" s="302"/>
      <c r="X15" s="301"/>
      <c r="Y15" s="300" t="s">
        <v>7</v>
      </c>
      <c r="Z15" s="300"/>
      <c r="AA15" s="300" t="s">
        <v>8</v>
      </c>
      <c r="AB15" s="300"/>
      <c r="AC15" s="300" t="s">
        <v>9</v>
      </c>
      <c r="AD15" s="300"/>
      <c r="AE15" s="300" t="s">
        <v>10</v>
      </c>
      <c r="AF15" s="299"/>
    </row>
    <row r="16" spans="1:33" ht="5" customHeight="1" x14ac:dyDescent="0.2">
      <c r="D16" s="290"/>
      <c r="E16" s="298"/>
      <c r="F16" s="298"/>
      <c r="G16" s="298"/>
      <c r="H16" s="298"/>
      <c r="I16" s="298"/>
      <c r="J16" s="298"/>
      <c r="K16" s="298"/>
      <c r="L16" s="288"/>
      <c r="M16" s="280"/>
      <c r="N16" s="283"/>
      <c r="O16" s="318"/>
      <c r="P16" s="318"/>
      <c r="Q16" s="318"/>
      <c r="R16" s="318"/>
      <c r="S16" s="318"/>
      <c r="T16" s="318"/>
      <c r="U16" s="318"/>
      <c r="V16" s="282"/>
      <c r="W16" s="280"/>
      <c r="X16" s="281"/>
      <c r="Y16" s="296"/>
      <c r="Z16" s="296"/>
      <c r="AA16" s="296"/>
      <c r="AB16" s="296"/>
      <c r="AC16" s="296"/>
      <c r="AD16" s="296"/>
      <c r="AE16" s="296"/>
      <c r="AF16" s="277"/>
    </row>
    <row r="17" spans="1:32" ht="22" customHeight="1" x14ac:dyDescent="0.2">
      <c r="B17" t="s">
        <v>3</v>
      </c>
      <c r="D17" s="290"/>
      <c r="E17" s="712">
        <f>'Break-Even Data Worksheet'!C20</f>
        <v>0</v>
      </c>
      <c r="F17" s="280"/>
      <c r="G17" s="21">
        <v>1</v>
      </c>
      <c r="H17" s="31"/>
      <c r="I17" s="278"/>
      <c r="J17" s="279"/>
      <c r="K17" s="278"/>
      <c r="L17" s="288"/>
      <c r="M17" s="280"/>
      <c r="N17" s="283"/>
      <c r="O17" s="712">
        <f>'Break-Even Data Worksheet'!E20</f>
        <v>0</v>
      </c>
      <c r="P17" s="280"/>
      <c r="Q17" s="21">
        <v>1</v>
      </c>
      <c r="R17" s="33"/>
      <c r="S17" s="278"/>
      <c r="T17" s="315"/>
      <c r="U17" s="316"/>
      <c r="V17" s="282"/>
      <c r="W17" s="280"/>
      <c r="X17" s="281"/>
      <c r="Y17" s="712">
        <f>SUM(E17,O17)</f>
        <v>0</v>
      </c>
      <c r="Z17" s="280"/>
      <c r="AA17" s="21">
        <v>1</v>
      </c>
      <c r="AB17" s="33"/>
      <c r="AC17" s="278"/>
      <c r="AD17" s="315"/>
      <c r="AE17" s="278"/>
      <c r="AF17" s="277"/>
    </row>
    <row r="18" spans="1:32" ht="5" customHeight="1" x14ac:dyDescent="0.2">
      <c r="D18" s="290"/>
      <c r="E18" s="713"/>
      <c r="F18" s="280"/>
      <c r="G18" s="31"/>
      <c r="H18" s="31"/>
      <c r="I18" s="279"/>
      <c r="J18" s="279"/>
      <c r="K18" s="279"/>
      <c r="L18" s="288"/>
      <c r="M18" s="280"/>
      <c r="N18" s="283"/>
      <c r="O18" s="713"/>
      <c r="P18" s="280"/>
      <c r="Q18" s="31"/>
      <c r="R18" s="33"/>
      <c r="S18" s="279"/>
      <c r="T18" s="315"/>
      <c r="U18" s="315"/>
      <c r="V18" s="282"/>
      <c r="W18" s="280"/>
      <c r="X18" s="281"/>
      <c r="Y18" s="713"/>
      <c r="Z18" s="280"/>
      <c r="AA18" s="31"/>
      <c r="AB18" s="33"/>
      <c r="AC18" s="279"/>
      <c r="AD18" s="315"/>
      <c r="AE18" s="279"/>
      <c r="AF18" s="277"/>
    </row>
    <row r="19" spans="1:32" ht="22" customHeight="1" x14ac:dyDescent="0.2">
      <c r="A19" s="11"/>
      <c r="B19" s="11" t="s">
        <v>50</v>
      </c>
      <c r="C19" s="11"/>
      <c r="D19" s="16"/>
      <c r="E19" s="714">
        <f>'Break-Even Data Worksheet'!C26+'Break-Even Data Worksheet'!C30+'Break-Even Data Worksheet'!C28*'Break-Even Data Worksheet'!C20</f>
        <v>0</v>
      </c>
      <c r="F19" s="292"/>
      <c r="G19" s="20" t="str">
        <f>IFERROR(E19/E17, "-")</f>
        <v>-</v>
      </c>
      <c r="H19" s="294"/>
      <c r="I19" s="20" t="str">
        <f>IF('Break-Even Data Worksheet'!G13=1,"48.0%","50.0%")</f>
        <v>50.0%</v>
      </c>
      <c r="J19" s="291"/>
      <c r="K19" s="24" t="str">
        <f>IFERROR(G19-I19, "-")</f>
        <v>-</v>
      </c>
      <c r="L19" s="14"/>
      <c r="M19" s="293"/>
      <c r="N19" s="17"/>
      <c r="O19" s="714">
        <f>'Break-Even Data Worksheet'!E26+'Break-Even Data Worksheet'!E30+'Break-Even Data Worksheet'!E28*'Break-Even Data Worksheet'!E20</f>
        <v>0</v>
      </c>
      <c r="P19" s="292"/>
      <c r="Q19" s="20" t="str">
        <f>IFERROR(O19/O17, "-")</f>
        <v>-</v>
      </c>
      <c r="R19" s="194"/>
      <c r="S19" s="20" t="str">
        <f>I19</f>
        <v>50.0%</v>
      </c>
      <c r="T19" s="314"/>
      <c r="U19" s="25"/>
      <c r="V19" s="18"/>
      <c r="W19" s="292"/>
      <c r="X19" s="19"/>
      <c r="Y19" s="714">
        <f>SUM(E19,O19)</f>
        <v>0</v>
      </c>
      <c r="Z19" s="292"/>
      <c r="AA19" s="20" t="str">
        <f>IFERROR(Y19/Y17, "-")</f>
        <v>-</v>
      </c>
      <c r="AB19" s="194"/>
      <c r="AC19" s="20" t="str">
        <f>I19</f>
        <v>50.0%</v>
      </c>
      <c r="AD19" s="314"/>
      <c r="AE19" s="24" t="str">
        <f>IFERROR(AA19-AC19, "-")</f>
        <v>-</v>
      </c>
      <c r="AF19" s="277"/>
    </row>
    <row r="20" spans="1:32" ht="5" customHeight="1" x14ac:dyDescent="0.2">
      <c r="D20" s="290"/>
      <c r="E20" s="713"/>
      <c r="F20" s="280"/>
      <c r="G20" s="279"/>
      <c r="H20" s="31"/>
      <c r="I20" s="279"/>
      <c r="J20" s="279"/>
      <c r="K20" s="317"/>
      <c r="L20" s="288"/>
      <c r="M20" s="280"/>
      <c r="N20" s="283"/>
      <c r="O20" s="713"/>
      <c r="P20" s="280"/>
      <c r="Q20" s="279"/>
      <c r="R20" s="33"/>
      <c r="S20" s="279"/>
      <c r="T20" s="315"/>
      <c r="U20" s="315"/>
      <c r="V20" s="282"/>
      <c r="W20" s="280"/>
      <c r="X20" s="281"/>
      <c r="Y20" s="713"/>
      <c r="Z20" s="280"/>
      <c r="AA20" s="279"/>
      <c r="AB20" s="33"/>
      <c r="AC20" s="279"/>
      <c r="AD20" s="315"/>
      <c r="AE20" s="317"/>
      <c r="AF20" s="277"/>
    </row>
    <row r="21" spans="1:32" ht="22" customHeight="1" x14ac:dyDescent="0.2">
      <c r="B21" t="s">
        <v>39</v>
      </c>
      <c r="D21" s="290"/>
      <c r="E21" s="712">
        <f>(E17-E19)</f>
        <v>0</v>
      </c>
      <c r="F21" s="280"/>
      <c r="G21" s="278" t="str">
        <f>IFERROR(G17-G19,"-")</f>
        <v>-</v>
      </c>
      <c r="H21" s="31"/>
      <c r="I21" s="278">
        <f>1-I19</f>
        <v>0.5</v>
      </c>
      <c r="J21" s="279"/>
      <c r="K21" s="278" t="str">
        <f>IFERROR(G21-I21, "-")</f>
        <v>-</v>
      </c>
      <c r="L21" s="285"/>
      <c r="M21" s="284"/>
      <c r="N21" s="283"/>
      <c r="O21" s="712">
        <f>(O17-O19)</f>
        <v>0</v>
      </c>
      <c r="P21" s="280"/>
      <c r="Q21" s="278" t="str">
        <f>IFERROR(Q17-Q19,"-")</f>
        <v>-</v>
      </c>
      <c r="R21" s="33"/>
      <c r="S21" s="278">
        <f>I21</f>
        <v>0.5</v>
      </c>
      <c r="T21" s="315"/>
      <c r="U21" s="316"/>
      <c r="V21" s="282"/>
      <c r="W21" s="280"/>
      <c r="X21" s="281"/>
      <c r="Y21" s="712">
        <f>(Y17-Y19)</f>
        <v>0</v>
      </c>
      <c r="Z21" s="280"/>
      <c r="AA21" s="278" t="str">
        <f>IFERROR(AA17-AA19,"-")</f>
        <v>-</v>
      </c>
      <c r="AB21" s="33"/>
      <c r="AC21" s="278">
        <f>I21</f>
        <v>0.5</v>
      </c>
      <c r="AD21" s="315"/>
      <c r="AE21" s="278" t="str">
        <f>IFERROR(AA21-AC21, "-")</f>
        <v>-</v>
      </c>
      <c r="AF21" s="277"/>
    </row>
    <row r="22" spans="1:32" ht="5" customHeight="1" x14ac:dyDescent="0.2">
      <c r="D22" s="290"/>
      <c r="E22" s="713"/>
      <c r="F22" s="280"/>
      <c r="G22" s="279"/>
      <c r="H22" s="31"/>
      <c r="I22" s="279"/>
      <c r="J22" s="279"/>
      <c r="K22" s="279"/>
      <c r="L22" s="288"/>
      <c r="M22" s="280"/>
      <c r="N22" s="283"/>
      <c r="O22" s="713"/>
      <c r="P22" s="280"/>
      <c r="Q22" s="279"/>
      <c r="R22" s="33"/>
      <c r="S22" s="279"/>
      <c r="T22" s="315"/>
      <c r="U22" s="315"/>
      <c r="V22" s="282"/>
      <c r="W22" s="280"/>
      <c r="X22" s="281"/>
      <c r="Y22" s="713"/>
      <c r="Z22" s="280"/>
      <c r="AA22" s="279"/>
      <c r="AB22" s="33"/>
      <c r="AC22" s="279"/>
      <c r="AD22" s="315"/>
      <c r="AE22" s="279"/>
      <c r="AF22" s="277"/>
    </row>
    <row r="23" spans="1:32" ht="22" customHeight="1" x14ac:dyDescent="0.2">
      <c r="A23" s="11"/>
      <c r="B23" s="11" t="s">
        <v>18</v>
      </c>
      <c r="C23" s="11"/>
      <c r="D23" s="16"/>
      <c r="E23" s="714" t="s">
        <v>73</v>
      </c>
      <c r="F23" s="292"/>
      <c r="G23" s="20" t="str">
        <f>IFERROR(1-(G19+G75),"-")</f>
        <v>-</v>
      </c>
      <c r="H23" s="294"/>
      <c r="I23" s="20">
        <f>I21-I75</f>
        <v>0.33099999999999996</v>
      </c>
      <c r="J23" s="291"/>
      <c r="K23" s="20" t="str">
        <f>IFERROR(G23-I23, "-")</f>
        <v>-</v>
      </c>
      <c r="L23" s="14"/>
      <c r="M23" s="293"/>
      <c r="N23" s="17"/>
      <c r="O23" s="714" t="s">
        <v>73</v>
      </c>
      <c r="P23" s="292"/>
      <c r="Q23" s="20" t="str">
        <f>IFERROR(1-(Q19+Q75),"-")</f>
        <v>-</v>
      </c>
      <c r="R23" s="194"/>
      <c r="S23" s="20">
        <f>I23</f>
        <v>0.33099999999999996</v>
      </c>
      <c r="T23" s="314"/>
      <c r="U23" s="25"/>
      <c r="V23" s="18"/>
      <c r="W23" s="292"/>
      <c r="X23" s="19"/>
      <c r="Y23" s="714" t="s">
        <v>73</v>
      </c>
      <c r="Z23" s="292"/>
      <c r="AA23" s="20" t="str">
        <f>IFERROR(1-(AA19+AA75),"-")</f>
        <v>-</v>
      </c>
      <c r="AB23" s="194"/>
      <c r="AC23" s="20">
        <f>I23</f>
        <v>0.33099999999999996</v>
      </c>
      <c r="AD23" s="314"/>
      <c r="AE23" s="20" t="str">
        <f>IFERROR(AA23-AC23, "-")</f>
        <v>-</v>
      </c>
      <c r="AF23" s="277"/>
    </row>
    <row r="24" spans="1:32" ht="5" customHeight="1" x14ac:dyDescent="0.2">
      <c r="D24" s="290"/>
      <c r="E24" s="713"/>
      <c r="F24" s="280"/>
      <c r="G24" s="31"/>
      <c r="H24" s="31"/>
      <c r="I24" s="279"/>
      <c r="J24" s="279"/>
      <c r="K24" s="279"/>
      <c r="L24" s="288"/>
      <c r="M24" s="280"/>
      <c r="N24" s="283"/>
      <c r="O24" s="713"/>
      <c r="P24" s="280"/>
      <c r="Q24" s="31"/>
      <c r="R24" s="33"/>
      <c r="S24" s="279"/>
      <c r="T24" s="315"/>
      <c r="U24" s="315"/>
      <c r="V24" s="282"/>
      <c r="W24" s="280"/>
      <c r="X24" s="281"/>
      <c r="Y24" s="713"/>
      <c r="Z24" s="280"/>
      <c r="AA24" s="31"/>
      <c r="AB24" s="33"/>
      <c r="AC24" s="279"/>
      <c r="AD24" s="315"/>
      <c r="AE24" s="279"/>
      <c r="AF24" s="277"/>
    </row>
    <row r="25" spans="1:32" ht="22" customHeight="1" x14ac:dyDescent="0.25">
      <c r="B25" s="245" t="s">
        <v>67</v>
      </c>
      <c r="C25" s="245"/>
      <c r="D25" s="287"/>
      <c r="E25" s="715" t="str">
        <f>IFERROR(E55/G23,"-")</f>
        <v>-</v>
      </c>
      <c r="F25" s="280"/>
      <c r="G25" s="278"/>
      <c r="H25" s="31"/>
      <c r="I25" s="278"/>
      <c r="J25" s="279"/>
      <c r="K25" s="278"/>
      <c r="L25" s="285"/>
      <c r="M25" s="284"/>
      <c r="N25" s="283"/>
      <c r="O25" s="715" t="str">
        <f>IFERROR(O55/Q23, "-")</f>
        <v>-</v>
      </c>
      <c r="P25" s="280"/>
      <c r="Q25" s="278"/>
      <c r="R25" s="33"/>
      <c r="S25" s="278"/>
      <c r="T25" s="315"/>
      <c r="U25" s="316"/>
      <c r="V25" s="282"/>
      <c r="W25" s="280"/>
      <c r="X25" s="281"/>
      <c r="Y25" s="717" t="str">
        <f>IFERROR(Y55/AA23, "-")</f>
        <v>-</v>
      </c>
      <c r="Z25" s="280"/>
      <c r="AA25" s="278"/>
      <c r="AB25" s="33"/>
      <c r="AC25" s="278"/>
      <c r="AD25" s="315"/>
      <c r="AE25" s="278"/>
      <c r="AF25" s="277"/>
    </row>
    <row r="26" spans="1:32" ht="5" customHeight="1" x14ac:dyDescent="0.2">
      <c r="D26" s="290"/>
      <c r="E26" s="713"/>
      <c r="F26" s="280"/>
      <c r="G26" s="31"/>
      <c r="H26" s="31"/>
      <c r="I26" s="279"/>
      <c r="J26" s="279"/>
      <c r="K26" s="279"/>
      <c r="L26" s="288"/>
      <c r="M26" s="280"/>
      <c r="N26" s="283"/>
      <c r="O26" s="713"/>
      <c r="P26" s="280"/>
      <c r="Q26" s="31"/>
      <c r="R26" s="33"/>
      <c r="S26" s="279"/>
      <c r="T26" s="315"/>
      <c r="U26" s="315"/>
      <c r="V26" s="282"/>
      <c r="W26" s="280"/>
      <c r="X26" s="281"/>
      <c r="Y26" s="713"/>
      <c r="Z26" s="280"/>
      <c r="AA26" s="31"/>
      <c r="AB26" s="33"/>
      <c r="AC26" s="279"/>
      <c r="AD26" s="315"/>
      <c r="AE26" s="279"/>
      <c r="AF26" s="277"/>
    </row>
    <row r="27" spans="1:32" ht="22" customHeight="1" x14ac:dyDescent="0.2">
      <c r="A27" s="11"/>
      <c r="B27" s="11" t="s">
        <v>19</v>
      </c>
      <c r="C27" s="11"/>
      <c r="D27" s="16"/>
      <c r="E27" s="714">
        <f>'Break-Even Data Worksheet'!C32</f>
        <v>0</v>
      </c>
      <c r="F27" s="292"/>
      <c r="G27" s="20"/>
      <c r="H27" s="294"/>
      <c r="I27" s="20"/>
      <c r="J27" s="291"/>
      <c r="K27" s="20"/>
      <c r="L27" s="14"/>
      <c r="M27" s="293"/>
      <c r="N27" s="17"/>
      <c r="O27" s="714">
        <f>'Break-Even Data Worksheet'!E32</f>
        <v>0</v>
      </c>
      <c r="P27" s="292"/>
      <c r="Q27" s="20"/>
      <c r="R27" s="194"/>
      <c r="S27" s="20"/>
      <c r="T27" s="314"/>
      <c r="U27" s="25"/>
      <c r="V27" s="18"/>
      <c r="W27" s="292"/>
      <c r="X27" s="19"/>
      <c r="Y27" s="714">
        <f>SUM(E27,O27)</f>
        <v>0</v>
      </c>
      <c r="Z27" s="292"/>
      <c r="AA27" s="20"/>
      <c r="AB27" s="194"/>
      <c r="AC27" s="20"/>
      <c r="AD27" s="314"/>
      <c r="AE27" s="20"/>
      <c r="AF27" s="277"/>
    </row>
    <row r="28" spans="1:32" ht="5" customHeight="1" x14ac:dyDescent="0.2">
      <c r="D28" s="290"/>
      <c r="E28" s="713"/>
      <c r="F28" s="280"/>
      <c r="G28" s="31"/>
      <c r="H28" s="31"/>
      <c r="I28" s="279"/>
      <c r="J28" s="279"/>
      <c r="K28" s="279"/>
      <c r="L28" s="288"/>
      <c r="M28" s="280"/>
      <c r="N28" s="283"/>
      <c r="O28" s="713"/>
      <c r="P28" s="280"/>
      <c r="Q28" s="31"/>
      <c r="R28" s="33"/>
      <c r="S28" s="279"/>
      <c r="T28" s="315"/>
      <c r="U28" s="315"/>
      <c r="V28" s="282"/>
      <c r="W28" s="280"/>
      <c r="X28" s="281"/>
      <c r="Y28" s="713"/>
      <c r="Z28" s="280"/>
      <c r="AA28" s="31"/>
      <c r="AB28" s="33"/>
      <c r="AC28" s="279"/>
      <c r="AD28" s="315"/>
      <c r="AE28" s="279"/>
      <c r="AF28" s="277"/>
    </row>
    <row r="29" spans="1:32" ht="22" customHeight="1" x14ac:dyDescent="0.2">
      <c r="B29" t="s">
        <v>20</v>
      </c>
      <c r="D29" s="290"/>
      <c r="E29" s="712">
        <f>'Break-Even Data Worksheet'!C24</f>
        <v>0</v>
      </c>
      <c r="F29" s="280"/>
      <c r="G29" s="278"/>
      <c r="H29" s="31"/>
      <c r="I29" s="278"/>
      <c r="J29" s="279"/>
      <c r="K29" s="278"/>
      <c r="L29" s="285"/>
      <c r="M29" s="284"/>
      <c r="N29" s="283"/>
      <c r="O29" s="712">
        <f>'Break-Even Data Worksheet'!E24</f>
        <v>0</v>
      </c>
      <c r="P29" s="280"/>
      <c r="Q29" s="278"/>
      <c r="R29" s="33"/>
      <c r="S29" s="278"/>
      <c r="T29" s="315"/>
      <c r="U29" s="316"/>
      <c r="V29" s="282"/>
      <c r="W29" s="280"/>
      <c r="X29" s="281"/>
      <c r="Y29" s="712">
        <f>SUM(E29,O29)</f>
        <v>0</v>
      </c>
      <c r="Z29" s="280"/>
      <c r="AA29" s="278"/>
      <c r="AB29" s="33"/>
      <c r="AC29" s="278"/>
      <c r="AD29" s="315"/>
      <c r="AE29" s="278"/>
      <c r="AF29" s="277"/>
    </row>
    <row r="30" spans="1:32" ht="5" customHeight="1" x14ac:dyDescent="0.2">
      <c r="D30" s="290"/>
      <c r="E30" s="713"/>
      <c r="F30" s="280"/>
      <c r="G30" s="31"/>
      <c r="H30" s="31"/>
      <c r="I30" s="279"/>
      <c r="J30" s="279"/>
      <c r="K30" s="279"/>
      <c r="L30" s="288"/>
      <c r="M30" s="280"/>
      <c r="N30" s="283"/>
      <c r="O30" s="713"/>
      <c r="P30" s="280"/>
      <c r="Q30" s="31"/>
      <c r="R30" s="33"/>
      <c r="S30" s="279"/>
      <c r="T30" s="315"/>
      <c r="U30" s="315"/>
      <c r="V30" s="282"/>
      <c r="W30" s="280"/>
      <c r="X30" s="281"/>
      <c r="Y30" s="713"/>
      <c r="Z30" s="280"/>
      <c r="AA30" s="31"/>
      <c r="AB30" s="33"/>
      <c r="AC30" s="279"/>
      <c r="AD30" s="315"/>
      <c r="AE30" s="279"/>
      <c r="AF30" s="277"/>
    </row>
    <row r="31" spans="1:32" ht="22" customHeight="1" x14ac:dyDescent="0.25">
      <c r="A31" s="11"/>
      <c r="B31" s="10" t="s">
        <v>21</v>
      </c>
      <c r="C31" s="10"/>
      <c r="D31" s="15"/>
      <c r="E31" s="716">
        <f>(E17-E19-E55-E75-E27+E29)</f>
        <v>0</v>
      </c>
      <c r="F31" s="292"/>
      <c r="G31" s="20" t="str">
        <f>IFERROR(E31/E17,"-")</f>
        <v>-</v>
      </c>
      <c r="H31" s="294"/>
      <c r="I31" s="20">
        <f>I21-I77</f>
        <v>7.999999999999996E-2</v>
      </c>
      <c r="J31" s="291"/>
      <c r="K31" s="20" t="str">
        <f>IFERROR(G31-I31, "-")</f>
        <v>-</v>
      </c>
      <c r="L31" s="14"/>
      <c r="M31" s="293"/>
      <c r="N31" s="17"/>
      <c r="O31" s="716">
        <f>(O17-O19-O55-O75-O27+O29)</f>
        <v>0</v>
      </c>
      <c r="P31" s="292"/>
      <c r="Q31" s="20" t="str">
        <f>IFERROR(O31/O17,"-")</f>
        <v>-</v>
      </c>
      <c r="R31" s="194"/>
      <c r="S31" s="20">
        <f>I31</f>
        <v>7.999999999999996E-2</v>
      </c>
      <c r="T31" s="314"/>
      <c r="U31" s="20" t="str">
        <f>IFERROR(Q31-S31, "-")</f>
        <v>-</v>
      </c>
      <c r="V31" s="18"/>
      <c r="W31" s="292"/>
      <c r="X31" s="19"/>
      <c r="Y31" s="716">
        <f>(Y17-Y19-Y55-Y75-Y27+Y29)</f>
        <v>0</v>
      </c>
      <c r="Z31" s="292"/>
      <c r="AA31" s="20" t="str">
        <f>IFERROR(Y31/Y17,"-")</f>
        <v>-</v>
      </c>
      <c r="AB31" s="194"/>
      <c r="AC31" s="20">
        <f>I31</f>
        <v>7.999999999999996E-2</v>
      </c>
      <c r="AD31" s="314"/>
      <c r="AE31" s="20" t="str">
        <f>IFERROR(AA31-AC31, "-")</f>
        <v>-</v>
      </c>
      <c r="AF31" s="277"/>
    </row>
    <row r="32" spans="1:32" ht="12" customHeight="1" x14ac:dyDescent="0.2">
      <c r="D32" s="290"/>
      <c r="E32" s="280"/>
      <c r="F32" s="280"/>
      <c r="G32" s="280"/>
      <c r="H32" s="280"/>
      <c r="I32" s="280"/>
      <c r="J32" s="280"/>
      <c r="K32" s="280"/>
      <c r="L32" s="288"/>
      <c r="M32" s="280"/>
      <c r="N32" s="283"/>
      <c r="O32" s="280"/>
      <c r="P32" s="280"/>
      <c r="Q32" s="280"/>
      <c r="R32" s="280"/>
      <c r="S32" s="280"/>
      <c r="T32" s="280"/>
      <c r="U32" s="280"/>
      <c r="V32" s="282"/>
      <c r="W32" s="280"/>
      <c r="X32" s="281"/>
      <c r="Y32" s="280"/>
      <c r="Z32" s="280"/>
      <c r="AA32" s="280"/>
      <c r="AB32" s="280"/>
      <c r="AC32" s="280"/>
      <c r="AD32" s="280"/>
      <c r="AE32" s="280"/>
      <c r="AF32" s="277"/>
    </row>
    <row r="33" spans="1:32" ht="27" customHeight="1" x14ac:dyDescent="0.2">
      <c r="A33" s="13"/>
      <c r="B33" s="5" t="s">
        <v>65</v>
      </c>
      <c r="C33" s="313"/>
      <c r="D33" s="312"/>
      <c r="E33" s="307" t="s">
        <v>7</v>
      </c>
      <c r="F33" s="307"/>
      <c r="G33" s="307" t="s">
        <v>8</v>
      </c>
      <c r="H33" s="307"/>
      <c r="I33" s="307" t="s">
        <v>9</v>
      </c>
      <c r="J33" s="307"/>
      <c r="K33" s="307" t="s">
        <v>10</v>
      </c>
      <c r="L33" s="306"/>
      <c r="M33" s="302"/>
      <c r="N33" s="305"/>
      <c r="O33" s="304" t="s">
        <v>7</v>
      </c>
      <c r="P33" s="304"/>
      <c r="Q33" s="304" t="s">
        <v>8</v>
      </c>
      <c r="R33" s="304"/>
      <c r="S33" s="304" t="s">
        <v>9</v>
      </c>
      <c r="T33" s="304"/>
      <c r="U33" s="304" t="s">
        <v>10</v>
      </c>
      <c r="V33" s="303"/>
      <c r="W33" s="302"/>
      <c r="X33" s="301"/>
      <c r="Y33" s="300" t="s">
        <v>7</v>
      </c>
      <c r="Z33" s="300"/>
      <c r="AA33" s="300" t="s">
        <v>8</v>
      </c>
      <c r="AB33" s="300"/>
      <c r="AC33" s="300" t="s">
        <v>9</v>
      </c>
      <c r="AD33" s="300"/>
      <c r="AE33" s="300" t="s">
        <v>10</v>
      </c>
      <c r="AF33" s="299"/>
    </row>
    <row r="34" spans="1:32" ht="5" customHeight="1" x14ac:dyDescent="0.2">
      <c r="D34" s="290"/>
      <c r="E34" s="298"/>
      <c r="F34" s="298"/>
      <c r="G34" s="298"/>
      <c r="H34" s="298"/>
      <c r="I34" s="298"/>
      <c r="J34" s="298"/>
      <c r="K34" s="298"/>
      <c r="L34" s="288"/>
      <c r="M34" s="280"/>
      <c r="N34" s="283"/>
      <c r="O34" s="297"/>
      <c r="P34" s="297"/>
      <c r="Q34" s="297"/>
      <c r="R34" s="297"/>
      <c r="S34" s="297"/>
      <c r="T34" s="297"/>
      <c r="U34" s="297"/>
      <c r="V34" s="282"/>
      <c r="W34" s="280"/>
      <c r="X34" s="281"/>
      <c r="Y34" s="311"/>
      <c r="Z34" s="311"/>
      <c r="AA34" s="311"/>
      <c r="AB34" s="311"/>
      <c r="AC34" s="311"/>
      <c r="AD34" s="311"/>
      <c r="AE34" s="311"/>
      <c r="AF34" s="277"/>
    </row>
    <row r="35" spans="1:32" ht="22" customHeight="1" x14ac:dyDescent="0.2">
      <c r="B35" t="s">
        <v>22</v>
      </c>
      <c r="D35" s="290"/>
      <c r="E35" s="712">
        <f>'Break-Even Data Worksheet'!C34+'Break-Even Data Worksheet'!C36</f>
        <v>0</v>
      </c>
      <c r="F35" s="280"/>
      <c r="G35" s="278" t="str">
        <f>IFERROR(+(E35/E17),"-")</f>
        <v>-</v>
      </c>
      <c r="H35" s="280"/>
      <c r="I35" s="310" t="str">
        <f>IF('Break-Even Data Worksheet'!G13=1,"6%","6.5%")</f>
        <v>6.5%</v>
      </c>
      <c r="J35" s="31"/>
      <c r="K35" s="278" t="str">
        <f>IFERROR(G35-I35, "-")</f>
        <v>-</v>
      </c>
      <c r="L35" s="285"/>
      <c r="M35" s="284"/>
      <c r="N35" s="283"/>
      <c r="O35" s="712">
        <f>'Break-Even Data Worksheet'!E34+'Break-Even Data Worksheet'!E36</f>
        <v>0</v>
      </c>
      <c r="P35" s="280"/>
      <c r="Q35" s="278" t="str">
        <f>IFERROR(+(O35/O17),"-")</f>
        <v>-</v>
      </c>
      <c r="R35" s="27"/>
      <c r="S35" s="26" t="str">
        <f>I35</f>
        <v>6.5%</v>
      </c>
      <c r="T35" s="27"/>
      <c r="U35" s="278" t="str">
        <f>IFERROR(Q35-S35, "-")</f>
        <v>-</v>
      </c>
      <c r="V35" s="282"/>
      <c r="W35" s="280"/>
      <c r="X35" s="281"/>
      <c r="Y35" s="712">
        <f>SUM(E35,O35)</f>
        <v>0</v>
      </c>
      <c r="Z35" s="280"/>
      <c r="AA35" s="278" t="str">
        <f>IFERROR(+(Y35/Y17),"-")</f>
        <v>-</v>
      </c>
      <c r="AB35" s="279"/>
      <c r="AC35" s="278" t="str">
        <f>I35</f>
        <v>6.5%</v>
      </c>
      <c r="AD35" s="279"/>
      <c r="AE35" s="278" t="str">
        <f>IFERROR(AA35-AC35, "-")</f>
        <v>-</v>
      </c>
      <c r="AF35" s="277"/>
    </row>
    <row r="36" spans="1:32" ht="5" customHeight="1" x14ac:dyDescent="0.2">
      <c r="D36" s="290"/>
      <c r="E36" s="713"/>
      <c r="F36" s="280"/>
      <c r="G36" s="279"/>
      <c r="H36" s="280"/>
      <c r="I36" s="31"/>
      <c r="J36" s="31"/>
      <c r="K36" s="31"/>
      <c r="L36" s="288"/>
      <c r="M36" s="280"/>
      <c r="N36" s="283"/>
      <c r="O36" s="713"/>
      <c r="P36" s="280"/>
      <c r="Q36" s="279"/>
      <c r="R36" s="27"/>
      <c r="S36" s="27"/>
      <c r="T36" s="27"/>
      <c r="U36" s="31"/>
      <c r="V36" s="282"/>
      <c r="W36" s="280"/>
      <c r="X36" s="281"/>
      <c r="Y36" s="713"/>
      <c r="Z36" s="280"/>
      <c r="AA36" s="279"/>
      <c r="AB36" s="279"/>
      <c r="AC36" s="279"/>
      <c r="AD36" s="279"/>
      <c r="AE36" s="31"/>
      <c r="AF36" s="277"/>
    </row>
    <row r="37" spans="1:32" ht="22" customHeight="1" x14ac:dyDescent="0.2">
      <c r="A37" s="11"/>
      <c r="B37" s="11" t="s">
        <v>36</v>
      </c>
      <c r="C37" s="11"/>
      <c r="D37" s="16"/>
      <c r="E37" s="714">
        <f>'Break-Even Data Worksheet'!C42</f>
        <v>0</v>
      </c>
      <c r="F37" s="292"/>
      <c r="G37" s="20" t="str">
        <f>IFERROR(+(E37/E17),"-")</f>
        <v>-</v>
      </c>
      <c r="H37" s="292"/>
      <c r="I37" s="20">
        <v>1.4E-2</v>
      </c>
      <c r="J37" s="294"/>
      <c r="K37" s="20" t="str">
        <f>IFERROR(G37-I37, "-")</f>
        <v>-</v>
      </c>
      <c r="L37" s="14"/>
      <c r="M37" s="293"/>
      <c r="N37" s="17"/>
      <c r="O37" s="714">
        <f>'Break-Even Data Worksheet'!E42</f>
        <v>0</v>
      </c>
      <c r="P37" s="292"/>
      <c r="Q37" s="20" t="str">
        <f>IFERROR(+(O37/O17),"-")</f>
        <v>-</v>
      </c>
      <c r="R37" s="29"/>
      <c r="S37" s="28">
        <f>I37</f>
        <v>1.4E-2</v>
      </c>
      <c r="T37" s="29"/>
      <c r="U37" s="20" t="str">
        <f>IFERROR(Q37-S37, "-")</f>
        <v>-</v>
      </c>
      <c r="V37" s="18"/>
      <c r="W37" s="292"/>
      <c r="X37" s="19"/>
      <c r="Y37" s="714">
        <f>SUM(E37,O37)</f>
        <v>0</v>
      </c>
      <c r="Z37" s="292"/>
      <c r="AA37" s="20" t="str">
        <f>IFERROR(+(Y37/Y17),"-")</f>
        <v>-</v>
      </c>
      <c r="AB37" s="291"/>
      <c r="AC37" s="20">
        <f>I37</f>
        <v>1.4E-2</v>
      </c>
      <c r="AD37" s="291"/>
      <c r="AE37" s="20" t="str">
        <f>IFERROR(AA37-AC37, "-")</f>
        <v>-</v>
      </c>
      <c r="AF37" s="277"/>
    </row>
    <row r="38" spans="1:32" ht="5" customHeight="1" x14ac:dyDescent="0.2">
      <c r="D38" s="290"/>
      <c r="E38" s="713"/>
      <c r="F38" s="280"/>
      <c r="G38" s="279"/>
      <c r="H38" s="280"/>
      <c r="I38" s="31"/>
      <c r="J38" s="31"/>
      <c r="K38" s="31"/>
      <c r="L38" s="288"/>
      <c r="M38" s="280"/>
      <c r="N38" s="283"/>
      <c r="O38" s="713"/>
      <c r="P38" s="280"/>
      <c r="Q38" s="279"/>
      <c r="R38" s="27"/>
      <c r="S38" s="27"/>
      <c r="T38" s="27"/>
      <c r="U38" s="31"/>
      <c r="V38" s="282"/>
      <c r="W38" s="280"/>
      <c r="X38" s="281"/>
      <c r="Y38" s="713"/>
      <c r="Z38" s="280"/>
      <c r="AA38" s="279"/>
      <c r="AB38" s="279"/>
      <c r="AC38" s="279"/>
      <c r="AD38" s="279"/>
      <c r="AE38" s="31"/>
      <c r="AF38" s="277"/>
    </row>
    <row r="39" spans="1:32" ht="22" customHeight="1" x14ac:dyDescent="0.2">
      <c r="B39" t="s">
        <v>23</v>
      </c>
      <c r="D39" s="290"/>
      <c r="E39" s="712">
        <f>'Break-Even Data Worksheet'!C52</f>
        <v>0</v>
      </c>
      <c r="F39" s="280"/>
      <c r="G39" s="278" t="str">
        <f>IFERROR(+(E39/E17),"-")</f>
        <v>-</v>
      </c>
      <c r="H39" s="280"/>
      <c r="I39" s="278" t="str">
        <f>IF('Break-Even Data Worksheet'!G13=1,"8%","8.5%")</f>
        <v>8.5%</v>
      </c>
      <c r="J39" s="31"/>
      <c r="K39" s="278" t="str">
        <f>IFERROR(G39-I39, "-")</f>
        <v>-</v>
      </c>
      <c r="L39" s="285"/>
      <c r="M39" s="284"/>
      <c r="N39" s="283"/>
      <c r="O39" s="712">
        <f>'Break-Even Data Worksheet'!E52</f>
        <v>0</v>
      </c>
      <c r="P39" s="280"/>
      <c r="Q39" s="278" t="str">
        <f>IFERROR(+(O39/O17),"-")</f>
        <v>-</v>
      </c>
      <c r="R39" s="27"/>
      <c r="S39" s="26" t="str">
        <f>I39</f>
        <v>8.5%</v>
      </c>
      <c r="T39" s="27"/>
      <c r="U39" s="278" t="str">
        <f>IFERROR(Q39-S39, "-")</f>
        <v>-</v>
      </c>
      <c r="V39" s="282"/>
      <c r="W39" s="280"/>
      <c r="X39" s="281"/>
      <c r="Y39" s="712">
        <f>SUM(E39,O39)</f>
        <v>0</v>
      </c>
      <c r="Z39" s="280"/>
      <c r="AA39" s="278" t="str">
        <f>IFERROR(+(Y39/Y17),"-")</f>
        <v>-</v>
      </c>
      <c r="AB39" s="279"/>
      <c r="AC39" s="278" t="str">
        <f>I39</f>
        <v>8.5%</v>
      </c>
      <c r="AD39" s="279"/>
      <c r="AE39" s="278" t="str">
        <f>IFERROR(AA39-AC39, "-")</f>
        <v>-</v>
      </c>
      <c r="AF39" s="277"/>
    </row>
    <row r="40" spans="1:32" ht="5" customHeight="1" x14ac:dyDescent="0.2">
      <c r="D40" s="290"/>
      <c r="E40" s="713"/>
      <c r="F40" s="280"/>
      <c r="G40" s="279"/>
      <c r="H40" s="280"/>
      <c r="I40" s="279"/>
      <c r="J40" s="31"/>
      <c r="K40" s="31"/>
      <c r="L40" s="288"/>
      <c r="M40" s="280"/>
      <c r="N40" s="283"/>
      <c r="O40" s="713"/>
      <c r="P40" s="280"/>
      <c r="Q40" s="279"/>
      <c r="R40" s="27"/>
      <c r="S40" s="27"/>
      <c r="T40" s="27"/>
      <c r="U40" s="31"/>
      <c r="V40" s="282"/>
      <c r="W40" s="280"/>
      <c r="X40" s="281"/>
      <c r="Y40" s="713"/>
      <c r="Z40" s="280"/>
      <c r="AA40" s="279"/>
      <c r="AB40" s="279"/>
      <c r="AC40" s="279"/>
      <c r="AD40" s="279"/>
      <c r="AE40" s="31"/>
      <c r="AF40" s="277"/>
    </row>
    <row r="41" spans="1:32" ht="22" customHeight="1" x14ac:dyDescent="0.2">
      <c r="A41" s="11"/>
      <c r="B41" s="11" t="s">
        <v>24</v>
      </c>
      <c r="C41" s="11"/>
      <c r="D41" s="16"/>
      <c r="E41" s="714">
        <f>'Break-Even Data Worksheet'!C64</f>
        <v>0</v>
      </c>
      <c r="F41" s="292"/>
      <c r="G41" s="20" t="str">
        <f>IFERROR(+(E41/E17),"-")</f>
        <v>-</v>
      </c>
      <c r="H41" s="292"/>
      <c r="I41" s="20">
        <v>1.2E-2</v>
      </c>
      <c r="J41" s="294"/>
      <c r="K41" s="20" t="str">
        <f>IFERROR(G41-I41, "-")</f>
        <v>-</v>
      </c>
      <c r="L41" s="14"/>
      <c r="M41" s="293"/>
      <c r="N41" s="17"/>
      <c r="O41" s="714">
        <f>'Break-Even Data Worksheet'!E64</f>
        <v>0</v>
      </c>
      <c r="P41" s="292"/>
      <c r="Q41" s="20" t="str">
        <f>IFERROR(+(O41/O17),"-")</f>
        <v>-</v>
      </c>
      <c r="R41" s="29"/>
      <c r="S41" s="28">
        <f>I41</f>
        <v>1.2E-2</v>
      </c>
      <c r="T41" s="29"/>
      <c r="U41" s="20" t="str">
        <f>IFERROR(Q41-S41, "-")</f>
        <v>-</v>
      </c>
      <c r="V41" s="18"/>
      <c r="W41" s="292"/>
      <c r="X41" s="19"/>
      <c r="Y41" s="714">
        <f>SUM(E41,O41)</f>
        <v>0</v>
      </c>
      <c r="Z41" s="292"/>
      <c r="AA41" s="20" t="str">
        <f>IFERROR(+(Y41/Y17),"-")</f>
        <v>-</v>
      </c>
      <c r="AB41" s="291"/>
      <c r="AC41" s="20">
        <f>I41</f>
        <v>1.2E-2</v>
      </c>
      <c r="AD41" s="291"/>
      <c r="AE41" s="20" t="str">
        <f>IFERROR(AA41-AC41, "-")</f>
        <v>-</v>
      </c>
      <c r="AF41" s="277"/>
    </row>
    <row r="42" spans="1:32" ht="5" customHeight="1" x14ac:dyDescent="0.2">
      <c r="D42" s="290"/>
      <c r="E42" s="713"/>
      <c r="F42" s="280"/>
      <c r="G42" s="279"/>
      <c r="H42" s="280"/>
      <c r="I42" s="279"/>
      <c r="J42" s="31"/>
      <c r="K42" s="31"/>
      <c r="L42" s="288"/>
      <c r="M42" s="280"/>
      <c r="N42" s="283"/>
      <c r="O42" s="713"/>
      <c r="P42" s="280"/>
      <c r="Q42" s="279"/>
      <c r="R42" s="27"/>
      <c r="S42" s="27"/>
      <c r="T42" s="27"/>
      <c r="U42" s="31"/>
      <c r="V42" s="282"/>
      <c r="W42" s="280"/>
      <c r="X42" s="281"/>
      <c r="Y42" s="713"/>
      <c r="Z42" s="280"/>
      <c r="AA42" s="279"/>
      <c r="AB42" s="279"/>
      <c r="AC42" s="279"/>
      <c r="AD42" s="279"/>
      <c r="AE42" s="31"/>
      <c r="AF42" s="277"/>
    </row>
    <row r="43" spans="1:32" ht="22" customHeight="1" x14ac:dyDescent="0.2">
      <c r="B43" t="s">
        <v>25</v>
      </c>
      <c r="D43" s="290"/>
      <c r="E43" s="712">
        <f>'Break-Even Data Worksheet'!C56</f>
        <v>0</v>
      </c>
      <c r="F43" s="280"/>
      <c r="G43" s="278" t="str">
        <f>IFERROR(+(E43/E17),"-")</f>
        <v>-</v>
      </c>
      <c r="H43" s="280"/>
      <c r="I43" s="278">
        <v>0.01</v>
      </c>
      <c r="J43" s="31"/>
      <c r="K43" s="278" t="str">
        <f>IFERROR(G43-I43, "-")</f>
        <v>-</v>
      </c>
      <c r="L43" s="285"/>
      <c r="M43" s="284"/>
      <c r="N43" s="283"/>
      <c r="O43" s="712">
        <f>'Break-Even Data Worksheet'!E56</f>
        <v>0</v>
      </c>
      <c r="P43" s="280"/>
      <c r="Q43" s="278" t="str">
        <f>IFERROR(+(O43/O17),"-")</f>
        <v>-</v>
      </c>
      <c r="R43" s="27"/>
      <c r="S43" s="26">
        <v>0.01</v>
      </c>
      <c r="T43" s="27"/>
      <c r="U43" s="278" t="str">
        <f>IFERROR(Q43-S43, "-")</f>
        <v>-</v>
      </c>
      <c r="V43" s="282"/>
      <c r="W43" s="280"/>
      <c r="X43" s="281"/>
      <c r="Y43" s="712">
        <f>SUM(E43,O43)</f>
        <v>0</v>
      </c>
      <c r="Z43" s="280"/>
      <c r="AA43" s="278" t="str">
        <f>IFERROR(+(Y43/Y17),"-")</f>
        <v>-</v>
      </c>
      <c r="AB43" s="279"/>
      <c r="AC43" s="278">
        <v>0.01</v>
      </c>
      <c r="AD43" s="279"/>
      <c r="AE43" s="278" t="str">
        <f>IFERROR(AA43-AC43, "-")</f>
        <v>-</v>
      </c>
      <c r="AF43" s="277"/>
    </row>
    <row r="44" spans="1:32" ht="5" customHeight="1" x14ac:dyDescent="0.2">
      <c r="D44" s="290"/>
      <c r="E44" s="713"/>
      <c r="F44" s="280"/>
      <c r="G44" s="279"/>
      <c r="H44" s="280"/>
      <c r="I44" s="279"/>
      <c r="J44" s="31"/>
      <c r="K44" s="31"/>
      <c r="L44" s="288"/>
      <c r="M44" s="280"/>
      <c r="N44" s="283"/>
      <c r="O44" s="713"/>
      <c r="P44" s="280"/>
      <c r="Q44" s="279"/>
      <c r="R44" s="27"/>
      <c r="S44" s="27"/>
      <c r="T44" s="27"/>
      <c r="U44" s="31"/>
      <c r="V44" s="282"/>
      <c r="W44" s="280"/>
      <c r="X44" s="281"/>
      <c r="Y44" s="713"/>
      <c r="Z44" s="280"/>
      <c r="AA44" s="279"/>
      <c r="AB44" s="279"/>
      <c r="AC44" s="279"/>
      <c r="AD44" s="279"/>
      <c r="AE44" s="31"/>
      <c r="AF44" s="277"/>
    </row>
    <row r="45" spans="1:32" ht="22" customHeight="1" x14ac:dyDescent="0.2">
      <c r="A45" s="11"/>
      <c r="B45" s="11" t="s">
        <v>38</v>
      </c>
      <c r="C45" s="11"/>
      <c r="D45" s="16"/>
      <c r="E45" s="714">
        <f>'Break-Even Data Worksheet'!C62</f>
        <v>0</v>
      </c>
      <c r="F45" s="292"/>
      <c r="G45" s="20" t="str">
        <f>IFERROR(+(E45/E17),"-")</f>
        <v>-</v>
      </c>
      <c r="H45" s="292"/>
      <c r="I45" s="20">
        <v>1.2E-2</v>
      </c>
      <c r="J45" s="294"/>
      <c r="K45" s="20" t="str">
        <f>IFERROR(G45-I45, "-")</f>
        <v>-</v>
      </c>
      <c r="L45" s="14"/>
      <c r="M45" s="293"/>
      <c r="N45" s="17"/>
      <c r="O45" s="714">
        <f>'Break-Even Data Worksheet'!E62</f>
        <v>0</v>
      </c>
      <c r="P45" s="292"/>
      <c r="Q45" s="20" t="str">
        <f>IFERROR(+(O45/O17),"-")</f>
        <v>-</v>
      </c>
      <c r="R45" s="29"/>
      <c r="S45" s="28">
        <v>1.2E-2</v>
      </c>
      <c r="T45" s="29"/>
      <c r="U45" s="20" t="str">
        <f>IFERROR(Q45-S45, "-")</f>
        <v>-</v>
      </c>
      <c r="V45" s="18"/>
      <c r="W45" s="292"/>
      <c r="X45" s="19"/>
      <c r="Y45" s="714">
        <f>SUM(E45,O45)</f>
        <v>0</v>
      </c>
      <c r="Z45" s="292"/>
      <c r="AA45" s="20" t="str">
        <f>IFERROR(+(Y45/Y17),"-")</f>
        <v>-</v>
      </c>
      <c r="AB45" s="291"/>
      <c r="AC45" s="20">
        <v>1.2E-2</v>
      </c>
      <c r="AD45" s="291"/>
      <c r="AE45" s="20" t="str">
        <f>IFERROR(AA45-AC45, "-")</f>
        <v>-</v>
      </c>
      <c r="AF45" s="277"/>
    </row>
    <row r="46" spans="1:32" ht="5" customHeight="1" x14ac:dyDescent="0.2">
      <c r="D46" s="290"/>
      <c r="E46" s="713"/>
      <c r="F46" s="280"/>
      <c r="G46" s="279"/>
      <c r="H46" s="280"/>
      <c r="I46" s="279"/>
      <c r="J46" s="31"/>
      <c r="K46" s="31"/>
      <c r="L46" s="288"/>
      <c r="M46" s="280"/>
      <c r="N46" s="283"/>
      <c r="O46" s="713"/>
      <c r="P46" s="280"/>
      <c r="Q46" s="279"/>
      <c r="R46" s="27"/>
      <c r="S46" s="27"/>
      <c r="T46" s="27"/>
      <c r="U46" s="31"/>
      <c r="V46" s="282"/>
      <c r="W46" s="280"/>
      <c r="X46" s="281"/>
      <c r="Y46" s="713"/>
      <c r="Z46" s="280"/>
      <c r="AA46" s="279"/>
      <c r="AB46" s="279"/>
      <c r="AC46" s="279"/>
      <c r="AD46" s="279"/>
      <c r="AE46" s="31"/>
      <c r="AF46" s="277"/>
    </row>
    <row r="47" spans="1:32" ht="22" customHeight="1" x14ac:dyDescent="0.2">
      <c r="B47" t="s">
        <v>26</v>
      </c>
      <c r="D47" s="290"/>
      <c r="E47" s="712">
        <f>'Break-Even Data Worksheet'!C60</f>
        <v>0</v>
      </c>
      <c r="F47" s="280"/>
      <c r="G47" s="278" t="str">
        <f>IFERROR(+(E47/E17),"-")</f>
        <v>-</v>
      </c>
      <c r="H47" s="280"/>
      <c r="I47" s="278">
        <v>8.0000000000000002E-3</v>
      </c>
      <c r="J47" s="31"/>
      <c r="K47" s="278" t="str">
        <f>IFERROR(G47-I47, "-")</f>
        <v>-</v>
      </c>
      <c r="L47" s="285"/>
      <c r="M47" s="284"/>
      <c r="N47" s="283"/>
      <c r="O47" s="712">
        <f>'Break-Even Data Worksheet'!E60</f>
        <v>0</v>
      </c>
      <c r="P47" s="280"/>
      <c r="Q47" s="278" t="str">
        <f>IFERROR(+(O47/O17),"-")</f>
        <v>-</v>
      </c>
      <c r="R47" s="27"/>
      <c r="S47" s="26">
        <f>I47</f>
        <v>8.0000000000000002E-3</v>
      </c>
      <c r="T47" s="27"/>
      <c r="U47" s="278" t="str">
        <f>IFERROR(Q47-S47, "-")</f>
        <v>-</v>
      </c>
      <c r="V47" s="282"/>
      <c r="W47" s="280"/>
      <c r="X47" s="281"/>
      <c r="Y47" s="712">
        <f>SUM(E47,O47)</f>
        <v>0</v>
      </c>
      <c r="Z47" s="280"/>
      <c r="AA47" s="278" t="str">
        <f>IFERROR(+(Y47/Y17),"-")</f>
        <v>-</v>
      </c>
      <c r="AB47" s="279"/>
      <c r="AC47" s="278">
        <f>I47</f>
        <v>8.0000000000000002E-3</v>
      </c>
      <c r="AD47" s="279"/>
      <c r="AE47" s="278" t="str">
        <f>IFERROR(AA47-AC47, "-")</f>
        <v>-</v>
      </c>
      <c r="AF47" s="277"/>
    </row>
    <row r="48" spans="1:32" ht="5" customHeight="1" x14ac:dyDescent="0.2">
      <c r="D48" s="290"/>
      <c r="E48" s="713"/>
      <c r="F48" s="280"/>
      <c r="G48" s="279"/>
      <c r="H48" s="280"/>
      <c r="I48" s="279"/>
      <c r="J48" s="31"/>
      <c r="K48" s="31"/>
      <c r="L48" s="288"/>
      <c r="M48" s="280"/>
      <c r="N48" s="283"/>
      <c r="O48" s="713"/>
      <c r="P48" s="280"/>
      <c r="Q48" s="279"/>
      <c r="R48" s="27"/>
      <c r="S48" s="27"/>
      <c r="T48" s="27"/>
      <c r="U48" s="31"/>
      <c r="V48" s="282"/>
      <c r="W48" s="280"/>
      <c r="X48" s="281"/>
      <c r="Y48" s="713"/>
      <c r="Z48" s="280"/>
      <c r="AA48" s="279"/>
      <c r="AB48" s="279"/>
      <c r="AC48" s="279"/>
      <c r="AD48" s="279"/>
      <c r="AE48" s="31"/>
      <c r="AF48" s="277"/>
    </row>
    <row r="49" spans="1:32" ht="22" customHeight="1" x14ac:dyDescent="0.2">
      <c r="A49" s="11"/>
      <c r="B49" s="11" t="s">
        <v>46</v>
      </c>
      <c r="C49" s="11"/>
      <c r="D49" s="16"/>
      <c r="E49" s="714">
        <f>'Break-Even Data Worksheet'!C46</f>
        <v>0</v>
      </c>
      <c r="F49" s="292"/>
      <c r="G49" s="20" t="str">
        <f>IFERROR(+(E49/E17),"-")</f>
        <v>-</v>
      </c>
      <c r="H49" s="292"/>
      <c r="I49" s="20">
        <v>0.01</v>
      </c>
      <c r="J49" s="294"/>
      <c r="K49" s="20" t="str">
        <f>IFERROR(G49-I49, "-")</f>
        <v>-</v>
      </c>
      <c r="L49" s="14"/>
      <c r="M49" s="293"/>
      <c r="N49" s="17"/>
      <c r="O49" s="714">
        <f>'Break-Even Data Worksheet'!E46</f>
        <v>0</v>
      </c>
      <c r="P49" s="292"/>
      <c r="Q49" s="20" t="str">
        <f>IFERROR(+(O49/O17),"-")</f>
        <v>-</v>
      </c>
      <c r="R49" s="29"/>
      <c r="S49" s="28">
        <f>I49</f>
        <v>0.01</v>
      </c>
      <c r="T49" s="29"/>
      <c r="U49" s="20" t="str">
        <f>IFERROR(Q49-S49, "-")</f>
        <v>-</v>
      </c>
      <c r="V49" s="18"/>
      <c r="W49" s="292"/>
      <c r="X49" s="19"/>
      <c r="Y49" s="714">
        <f>SUM(E49,O49)</f>
        <v>0</v>
      </c>
      <c r="Z49" s="292"/>
      <c r="AA49" s="20" t="str">
        <f>IFERROR(+(Y49/Y17),"-")</f>
        <v>-</v>
      </c>
      <c r="AB49" s="291"/>
      <c r="AC49" s="20">
        <f>I49</f>
        <v>0.01</v>
      </c>
      <c r="AD49" s="291"/>
      <c r="AE49" s="20" t="str">
        <f>IFERROR(AA49-AC49, "-")</f>
        <v>-</v>
      </c>
      <c r="AF49" s="277"/>
    </row>
    <row r="50" spans="1:32" ht="5" customHeight="1" x14ac:dyDescent="0.2">
      <c r="D50" s="290"/>
      <c r="E50" s="713"/>
      <c r="F50" s="280"/>
      <c r="G50" s="279"/>
      <c r="H50" s="280"/>
      <c r="I50" s="279"/>
      <c r="J50" s="31"/>
      <c r="K50" s="31"/>
      <c r="L50" s="288"/>
      <c r="M50" s="280"/>
      <c r="N50" s="283"/>
      <c r="O50" s="713"/>
      <c r="P50" s="280"/>
      <c r="Q50" s="279"/>
      <c r="R50" s="27"/>
      <c r="S50" s="27"/>
      <c r="T50" s="27"/>
      <c r="U50" s="31"/>
      <c r="V50" s="282"/>
      <c r="W50" s="280"/>
      <c r="X50" s="281"/>
      <c r="Y50" s="713"/>
      <c r="Z50" s="280"/>
      <c r="AA50" s="279"/>
      <c r="AB50" s="279"/>
      <c r="AC50" s="279"/>
      <c r="AD50" s="279"/>
      <c r="AE50" s="31"/>
      <c r="AF50" s="277"/>
    </row>
    <row r="51" spans="1:32" ht="22" customHeight="1" x14ac:dyDescent="0.2">
      <c r="B51" t="s">
        <v>69</v>
      </c>
      <c r="D51" s="290"/>
      <c r="E51" s="712">
        <f>'Break-Even Data Worksheet'!C58</f>
        <v>0</v>
      </c>
      <c r="F51" s="280"/>
      <c r="G51" s="278" t="str">
        <f>IFERROR(+(E51/E17),"-")</f>
        <v>-</v>
      </c>
      <c r="H51" s="280"/>
      <c r="I51" s="278">
        <v>5.0000000000000001E-3</v>
      </c>
      <c r="J51" s="31"/>
      <c r="K51" s="278" t="str">
        <f>IFERROR(G51-I51, "-")</f>
        <v>-</v>
      </c>
      <c r="L51" s="285"/>
      <c r="M51" s="284"/>
      <c r="N51" s="283"/>
      <c r="O51" s="712">
        <f>'Break-Even Data Worksheet'!E58</f>
        <v>0</v>
      </c>
      <c r="P51" s="280"/>
      <c r="Q51" s="278" t="str">
        <f>IFERROR(+(O51/O17),"-")</f>
        <v>-</v>
      </c>
      <c r="R51" s="27"/>
      <c r="S51" s="26">
        <v>5.0000000000000001E-3</v>
      </c>
      <c r="T51" s="27"/>
      <c r="U51" s="278" t="str">
        <f>IFERROR(Q51-S51, "-")</f>
        <v>-</v>
      </c>
      <c r="V51" s="282"/>
      <c r="W51" s="280"/>
      <c r="X51" s="281"/>
      <c r="Y51" s="712">
        <f>SUM(E51,O51)</f>
        <v>0</v>
      </c>
      <c r="Z51" s="280"/>
      <c r="AA51" s="278" t="str">
        <f>IFERROR(+(Y51/Y17),"-")</f>
        <v>-</v>
      </c>
      <c r="AB51" s="279"/>
      <c r="AC51" s="278">
        <v>5.0000000000000001E-3</v>
      </c>
      <c r="AD51" s="279"/>
      <c r="AE51" s="278" t="str">
        <f>IFERROR(AA51-AC51, "-")</f>
        <v>-</v>
      </c>
      <c r="AF51" s="277"/>
    </row>
    <row r="52" spans="1:32" ht="5" customHeight="1" x14ac:dyDescent="0.2">
      <c r="D52" s="290"/>
      <c r="E52" s="713"/>
      <c r="F52" s="280"/>
      <c r="G52" s="279"/>
      <c r="H52" s="280"/>
      <c r="I52" s="279"/>
      <c r="J52" s="31"/>
      <c r="K52" s="31"/>
      <c r="L52" s="288"/>
      <c r="M52" s="280"/>
      <c r="N52" s="283"/>
      <c r="O52" s="713"/>
      <c r="P52" s="280"/>
      <c r="Q52" s="279"/>
      <c r="R52" s="27"/>
      <c r="S52" s="27"/>
      <c r="T52" s="27"/>
      <c r="U52" s="31"/>
      <c r="V52" s="282"/>
      <c r="W52" s="280"/>
      <c r="X52" s="281"/>
      <c r="Y52" s="713"/>
      <c r="Z52" s="280"/>
      <c r="AA52" s="279"/>
      <c r="AB52" s="279"/>
      <c r="AC52" s="279"/>
      <c r="AD52" s="279"/>
      <c r="AE52" s="31"/>
      <c r="AF52" s="277"/>
    </row>
    <row r="53" spans="1:32" ht="22" customHeight="1" x14ac:dyDescent="0.2">
      <c r="A53" s="11"/>
      <c r="B53" s="11" t="s">
        <v>188</v>
      </c>
      <c r="C53" s="11"/>
      <c r="D53" s="16"/>
      <c r="E53" s="714">
        <f>E77-(E75+SUM(E35:E51))</f>
        <v>0</v>
      </c>
      <c r="F53" s="292"/>
      <c r="G53" s="20" t="str">
        <f>IFERROR(+(E53/E17),"-")</f>
        <v>-</v>
      </c>
      <c r="H53" s="292"/>
      <c r="I53" s="20">
        <v>0.03</v>
      </c>
      <c r="J53" s="294"/>
      <c r="K53" s="20" t="str">
        <f>IFERROR(G53-I53, "-")</f>
        <v>-</v>
      </c>
      <c r="L53" s="14"/>
      <c r="M53" s="293"/>
      <c r="N53" s="17"/>
      <c r="O53" s="714">
        <f>O77-(O75+SUM(O35:O51))</f>
        <v>0</v>
      </c>
      <c r="P53" s="292"/>
      <c r="Q53" s="20" t="str">
        <f>IFERROR(+(O53/O17),"-")</f>
        <v>-</v>
      </c>
      <c r="R53" s="29"/>
      <c r="S53" s="28">
        <f>I53</f>
        <v>0.03</v>
      </c>
      <c r="T53" s="29"/>
      <c r="U53" s="20" t="str">
        <f>IFERROR(Q53-S53, "-")</f>
        <v>-</v>
      </c>
      <c r="V53" s="18"/>
      <c r="W53" s="292"/>
      <c r="X53" s="19"/>
      <c r="Y53" s="714">
        <f>SUM(E53,O53)</f>
        <v>0</v>
      </c>
      <c r="Z53" s="292"/>
      <c r="AA53" s="20" t="str">
        <f>IFERROR(+(Y53/Y17),"-")</f>
        <v>-</v>
      </c>
      <c r="AB53" s="291"/>
      <c r="AC53" s="20">
        <f>I53</f>
        <v>0.03</v>
      </c>
      <c r="AD53" s="291"/>
      <c r="AE53" s="20" t="str">
        <f>IFERROR(AA53-AC53, "-")</f>
        <v>-</v>
      </c>
      <c r="AF53" s="277"/>
    </row>
    <row r="54" spans="1:32" ht="5" customHeight="1" x14ac:dyDescent="0.2">
      <c r="D54" s="290"/>
      <c r="E54" s="713"/>
      <c r="F54" s="280"/>
      <c r="G54" s="279"/>
      <c r="H54" s="280"/>
      <c r="I54" s="279"/>
      <c r="J54" s="31"/>
      <c r="K54" s="31"/>
      <c r="L54" s="288"/>
      <c r="M54" s="280"/>
      <c r="N54" s="283"/>
      <c r="O54" s="713"/>
      <c r="P54" s="280"/>
      <c r="Q54" s="279"/>
      <c r="R54" s="27"/>
      <c r="S54" s="27"/>
      <c r="T54" s="27"/>
      <c r="U54" s="31"/>
      <c r="V54" s="282"/>
      <c r="W54" s="280"/>
      <c r="X54" s="281"/>
      <c r="Y54" s="713"/>
      <c r="Z54" s="280"/>
      <c r="AA54" s="279"/>
      <c r="AB54" s="279"/>
      <c r="AC54" s="279"/>
      <c r="AD54" s="279"/>
      <c r="AE54" s="31"/>
      <c r="AF54" s="277"/>
    </row>
    <row r="55" spans="1:32" ht="22" customHeight="1" x14ac:dyDescent="0.25">
      <c r="B55" s="245" t="s">
        <v>31</v>
      </c>
      <c r="C55" s="245"/>
      <c r="D55" s="287"/>
      <c r="E55" s="717">
        <f>SUM(E35,E37,E39,E41,E43,E45,E47,E49,E51,E53)</f>
        <v>0</v>
      </c>
      <c r="F55" s="280"/>
      <c r="G55" s="278" t="str">
        <f>IFERROR(+(E55/E17),"-")</f>
        <v>-</v>
      </c>
      <c r="H55" s="279"/>
      <c r="I55" s="278">
        <f>I35+I37+I39+I41+I43+I45+I47+I49+I51+I53</f>
        <v>0.25100000000000006</v>
      </c>
      <c r="J55" s="279"/>
      <c r="K55" s="278" t="str">
        <f>IFERROR(G55-I55, "-")</f>
        <v>-</v>
      </c>
      <c r="L55" s="285"/>
      <c r="M55" s="284"/>
      <c r="N55" s="283"/>
      <c r="O55" s="717">
        <f>SUM(O35,O37,O39,O41,O43,O45,O47,O49,O51,O53)</f>
        <v>0</v>
      </c>
      <c r="P55" s="280"/>
      <c r="Q55" s="278" t="str">
        <f>IFERROR(+(O55/O17),"-")</f>
        <v>-</v>
      </c>
      <c r="R55" s="27"/>
      <c r="S55" s="26">
        <f>S35+S37+S39+S41+S43+S45+S47+S49+S51+S53</f>
        <v>0.25100000000000006</v>
      </c>
      <c r="T55" s="27"/>
      <c r="U55" s="278" t="str">
        <f>IFERROR(Q55-S55, "-")</f>
        <v>-</v>
      </c>
      <c r="V55" s="282"/>
      <c r="W55" s="280"/>
      <c r="X55" s="281"/>
      <c r="Y55" s="717">
        <f>SUM(E55,O55)</f>
        <v>0</v>
      </c>
      <c r="Z55" s="280"/>
      <c r="AA55" s="278" t="str">
        <f>IFERROR(+(Y55/Y17),"-")</f>
        <v>-</v>
      </c>
      <c r="AB55" s="279"/>
      <c r="AC55" s="278">
        <f>AC35+AC37+AC39+AC41+AC43+AC45+AC47+AC49+AC51+AC53</f>
        <v>0.25100000000000006</v>
      </c>
      <c r="AD55" s="279"/>
      <c r="AE55" s="278" t="str">
        <f>IFERROR(AA55-AC55, "-")</f>
        <v>-</v>
      </c>
      <c r="AF55" s="277"/>
    </row>
    <row r="56" spans="1:32" ht="12" customHeight="1" x14ac:dyDescent="0.2">
      <c r="D56" s="290"/>
      <c r="E56" s="280"/>
      <c r="F56" s="280"/>
      <c r="G56" s="280"/>
      <c r="H56" s="280"/>
      <c r="I56" s="280"/>
      <c r="J56" s="280"/>
      <c r="K56" s="280"/>
      <c r="L56" s="288"/>
      <c r="M56" s="280"/>
      <c r="N56" s="283"/>
      <c r="O56" s="280"/>
      <c r="P56" s="280"/>
      <c r="Q56" s="280"/>
      <c r="R56" s="280"/>
      <c r="S56" s="280"/>
      <c r="T56" s="280"/>
      <c r="U56" s="280"/>
      <c r="V56" s="282"/>
      <c r="W56" s="280"/>
      <c r="X56" s="281"/>
      <c r="Y56" s="280"/>
      <c r="Z56" s="280"/>
      <c r="AA56" s="280"/>
      <c r="AB56" s="280"/>
      <c r="AC56" s="280"/>
      <c r="AD56" s="280"/>
      <c r="AE56" s="280"/>
      <c r="AF56" s="277"/>
    </row>
    <row r="57" spans="1:32" ht="27" customHeight="1" x14ac:dyDescent="0.2">
      <c r="A57" s="13"/>
      <c r="B57" s="12" t="s">
        <v>66</v>
      </c>
      <c r="C57" s="309"/>
      <c r="D57" s="308"/>
      <c r="E57" s="307" t="s">
        <v>7</v>
      </c>
      <c r="F57" s="307"/>
      <c r="G57" s="307" t="s">
        <v>8</v>
      </c>
      <c r="H57" s="307"/>
      <c r="I57" s="307" t="s">
        <v>9</v>
      </c>
      <c r="J57" s="307"/>
      <c r="K57" s="307" t="s">
        <v>10</v>
      </c>
      <c r="L57" s="306"/>
      <c r="M57" s="302"/>
      <c r="N57" s="305"/>
      <c r="O57" s="304" t="s">
        <v>7</v>
      </c>
      <c r="P57" s="304"/>
      <c r="Q57" s="304" t="s">
        <v>8</v>
      </c>
      <c r="R57" s="304"/>
      <c r="S57" s="304" t="s">
        <v>9</v>
      </c>
      <c r="T57" s="304"/>
      <c r="U57" s="304" t="s">
        <v>10</v>
      </c>
      <c r="V57" s="303"/>
      <c r="W57" s="302"/>
      <c r="X57" s="301"/>
      <c r="Y57" s="300" t="s">
        <v>7</v>
      </c>
      <c r="Z57" s="300"/>
      <c r="AA57" s="300" t="s">
        <v>8</v>
      </c>
      <c r="AB57" s="300"/>
      <c r="AC57" s="300" t="s">
        <v>9</v>
      </c>
      <c r="AD57" s="300"/>
      <c r="AE57" s="300" t="s">
        <v>10</v>
      </c>
      <c r="AF57" s="299"/>
    </row>
    <row r="58" spans="1:32" ht="5" customHeight="1" x14ac:dyDescent="0.2">
      <c r="D58" s="290"/>
      <c r="E58" s="298"/>
      <c r="F58" s="298"/>
      <c r="G58" s="298"/>
      <c r="H58" s="298"/>
      <c r="I58" s="298"/>
      <c r="J58" s="298"/>
      <c r="K58" s="298"/>
      <c r="L58" s="288"/>
      <c r="M58" s="280"/>
      <c r="N58" s="283"/>
      <c r="O58" s="297"/>
      <c r="P58" s="297"/>
      <c r="Q58" s="297"/>
      <c r="R58" s="297"/>
      <c r="S58" s="297"/>
      <c r="T58" s="297"/>
      <c r="U58" s="297"/>
      <c r="V58" s="282"/>
      <c r="W58" s="280"/>
      <c r="X58" s="281"/>
      <c r="Y58" s="296"/>
      <c r="Z58" s="296"/>
      <c r="AA58" s="296"/>
      <c r="AB58" s="296"/>
      <c r="AC58" s="296"/>
      <c r="AD58" s="296"/>
      <c r="AE58" s="296"/>
      <c r="AF58" s="277"/>
    </row>
    <row r="59" spans="1:32" ht="22" customHeight="1" x14ac:dyDescent="0.2">
      <c r="B59" t="s">
        <v>34</v>
      </c>
      <c r="D59" s="290"/>
      <c r="E59" s="712">
        <f>'Break-Even Data Worksheet'!C38</f>
        <v>0</v>
      </c>
      <c r="F59" s="280"/>
      <c r="G59" s="278" t="str">
        <f>IFERROR(+(E59/E17),"-")</f>
        <v>-</v>
      </c>
      <c r="H59" s="280"/>
      <c r="I59" s="278">
        <v>0</v>
      </c>
      <c r="J59" s="31"/>
      <c r="K59" s="278" t="str">
        <f>IFERROR(G59-I59, "-")</f>
        <v>-</v>
      </c>
      <c r="L59" s="285"/>
      <c r="M59" s="284"/>
      <c r="N59" s="283"/>
      <c r="O59" s="712">
        <f>'Break-Even Data Worksheet'!E38</f>
        <v>0</v>
      </c>
      <c r="P59" s="280"/>
      <c r="Q59" s="278" t="str">
        <f>IFERROR(+(O59/O17),"-")</f>
        <v>-</v>
      </c>
      <c r="R59" s="279"/>
      <c r="S59" s="278">
        <v>0</v>
      </c>
      <c r="T59" s="279"/>
      <c r="U59" s="278" t="str">
        <f>IFERROR(Q59-S59, "-")</f>
        <v>-</v>
      </c>
      <c r="V59" s="282"/>
      <c r="W59" s="280"/>
      <c r="X59" s="281"/>
      <c r="Y59" s="712">
        <f>SUM(E59,O59)</f>
        <v>0</v>
      </c>
      <c r="Z59" s="280"/>
      <c r="AA59" s="278" t="str">
        <f>IFERROR(+(Y59/Y17),"-")</f>
        <v>-</v>
      </c>
      <c r="AB59" s="279"/>
      <c r="AC59" s="278">
        <v>0</v>
      </c>
      <c r="AD59" s="279"/>
      <c r="AE59" s="278" t="str">
        <f>IFERROR(AA59-AC59, "-")</f>
        <v>-</v>
      </c>
      <c r="AF59" s="277"/>
    </row>
    <row r="60" spans="1:32" ht="5" customHeight="1" x14ac:dyDescent="0.2">
      <c r="D60" s="290"/>
      <c r="E60" s="713"/>
      <c r="F60" s="280"/>
      <c r="G60" s="279"/>
      <c r="H60" s="280"/>
      <c r="I60" s="279"/>
      <c r="J60" s="31"/>
      <c r="K60" s="31"/>
      <c r="L60" s="288"/>
      <c r="M60" s="280"/>
      <c r="N60" s="283"/>
      <c r="O60" s="713"/>
      <c r="P60" s="280"/>
      <c r="Q60" s="279"/>
      <c r="R60" s="279"/>
      <c r="S60" s="279"/>
      <c r="T60" s="279"/>
      <c r="U60" s="31"/>
      <c r="V60" s="282"/>
      <c r="W60" s="280"/>
      <c r="X60" s="281"/>
      <c r="Y60" s="713"/>
      <c r="Z60" s="280"/>
      <c r="AA60" s="279"/>
      <c r="AB60" s="279"/>
      <c r="AC60" s="279"/>
      <c r="AD60" s="279"/>
      <c r="AE60" s="31"/>
      <c r="AF60" s="277"/>
    </row>
    <row r="61" spans="1:32" ht="22" customHeight="1" x14ac:dyDescent="0.2">
      <c r="A61" s="11"/>
      <c r="B61" s="11" t="s">
        <v>28</v>
      </c>
      <c r="C61" s="11"/>
      <c r="D61" s="16"/>
      <c r="E61" s="714">
        <f>'Break-Even Data Worksheet'!C40</f>
        <v>0</v>
      </c>
      <c r="F61" s="292"/>
      <c r="G61" s="20" t="str">
        <f>IFERROR(+(E61/E17),"-")</f>
        <v>-</v>
      </c>
      <c r="H61" s="292"/>
      <c r="I61" s="20" t="str">
        <f>IF('Break-Even Data Worksheet'!G13=1,"10.0%","7.0%")</f>
        <v>7.0%</v>
      </c>
      <c r="J61" s="294"/>
      <c r="K61" s="20" t="str">
        <f>IFERROR(G61-I61, "-")</f>
        <v>-</v>
      </c>
      <c r="L61" s="14"/>
      <c r="M61" s="293"/>
      <c r="N61" s="17"/>
      <c r="O61" s="714">
        <f>'Break-Even Data Worksheet'!E40</f>
        <v>0</v>
      </c>
      <c r="P61" s="292"/>
      <c r="Q61" s="20" t="str">
        <f>IFERROR(+(O61/O17),"-")</f>
        <v>-</v>
      </c>
      <c r="R61" s="291"/>
      <c r="S61" s="20" t="str">
        <f>I61</f>
        <v>7.0%</v>
      </c>
      <c r="T61" s="291"/>
      <c r="U61" s="20" t="str">
        <f>IFERROR(Q61-S61, "-")</f>
        <v>-</v>
      </c>
      <c r="V61" s="18"/>
      <c r="W61" s="292"/>
      <c r="X61" s="19"/>
      <c r="Y61" s="714">
        <f>SUM(E61,O61)</f>
        <v>0</v>
      </c>
      <c r="Z61" s="292"/>
      <c r="AA61" s="20" t="str">
        <f>IFERROR(+(Y61/Y17),"-")</f>
        <v>-</v>
      </c>
      <c r="AB61" s="291"/>
      <c r="AC61" s="20" t="str">
        <f>I61</f>
        <v>7.0%</v>
      </c>
      <c r="AD61" s="291"/>
      <c r="AE61" s="20" t="str">
        <f>IFERROR(AA61-AC61, "-")</f>
        <v>-</v>
      </c>
      <c r="AF61" s="277"/>
    </row>
    <row r="62" spans="1:32" ht="5" customHeight="1" x14ac:dyDescent="0.2">
      <c r="D62" s="290"/>
      <c r="E62" s="713"/>
      <c r="F62" s="280"/>
      <c r="G62" s="279"/>
      <c r="H62" s="280"/>
      <c r="I62" s="279"/>
      <c r="J62" s="31"/>
      <c r="K62" s="31"/>
      <c r="L62" s="288"/>
      <c r="M62" s="280"/>
      <c r="N62" s="283"/>
      <c r="O62" s="713"/>
      <c r="P62" s="280"/>
      <c r="Q62" s="279"/>
      <c r="R62" s="279"/>
      <c r="S62" s="279"/>
      <c r="T62" s="279"/>
      <c r="U62" s="31"/>
      <c r="V62" s="282"/>
      <c r="W62" s="280"/>
      <c r="X62" s="281"/>
      <c r="Y62" s="713"/>
      <c r="Z62" s="280"/>
      <c r="AA62" s="279"/>
      <c r="AB62" s="279"/>
      <c r="AC62" s="279"/>
      <c r="AD62" s="279"/>
      <c r="AE62" s="31"/>
      <c r="AF62" s="277"/>
    </row>
    <row r="63" spans="1:32" ht="22" customHeight="1" x14ac:dyDescent="0.2">
      <c r="B63" t="s">
        <v>68</v>
      </c>
      <c r="D63" s="290"/>
      <c r="E63" s="712">
        <f>'Break-Even Data Worksheet'!C44</f>
        <v>0</v>
      </c>
      <c r="F63" s="280"/>
      <c r="G63" s="278" t="str">
        <f>IFERROR(+(E63/E17), "-")</f>
        <v>-</v>
      </c>
      <c r="H63" s="280"/>
      <c r="I63" s="278">
        <v>1.4E-2</v>
      </c>
      <c r="J63" s="31"/>
      <c r="K63" s="278" t="str">
        <f>IFERROR(G63-I63, "-")</f>
        <v>-</v>
      </c>
      <c r="L63" s="285"/>
      <c r="M63" s="284"/>
      <c r="N63" s="283"/>
      <c r="O63" s="712">
        <f>'Break-Even Data Worksheet'!E44</f>
        <v>0</v>
      </c>
      <c r="P63" s="280"/>
      <c r="Q63" s="278" t="str">
        <f>IFERROR(+(O63/O17), "-")</f>
        <v>-</v>
      </c>
      <c r="R63" s="279"/>
      <c r="S63" s="278">
        <f>I63</f>
        <v>1.4E-2</v>
      </c>
      <c r="T63" s="279"/>
      <c r="U63" s="278" t="str">
        <f>IFERROR(Q63-S63, "-")</f>
        <v>-</v>
      </c>
      <c r="V63" s="282"/>
      <c r="W63" s="280"/>
      <c r="X63" s="281"/>
      <c r="Y63" s="712">
        <f>SUM(E63,O63)</f>
        <v>0</v>
      </c>
      <c r="Z63" s="280"/>
      <c r="AA63" s="278" t="str">
        <f>IFERROR(+(Y63/Y17), "-")</f>
        <v>-</v>
      </c>
      <c r="AB63" s="279"/>
      <c r="AC63" s="278">
        <f>I63</f>
        <v>1.4E-2</v>
      </c>
      <c r="AD63" s="279"/>
      <c r="AE63" s="278" t="str">
        <f>IFERROR(AA63-AC63, "-")</f>
        <v>-</v>
      </c>
      <c r="AF63" s="277"/>
    </row>
    <row r="64" spans="1:32" ht="5" customHeight="1" x14ac:dyDescent="0.2">
      <c r="D64" s="290"/>
      <c r="E64" s="713"/>
      <c r="F64" s="280"/>
      <c r="G64" s="279"/>
      <c r="H64" s="280"/>
      <c r="I64" s="279"/>
      <c r="J64" s="31"/>
      <c r="K64" s="31"/>
      <c r="L64" s="288"/>
      <c r="M64" s="280"/>
      <c r="N64" s="283"/>
      <c r="O64" s="713"/>
      <c r="P64" s="280"/>
      <c r="Q64" s="279"/>
      <c r="R64" s="279"/>
      <c r="S64" s="279"/>
      <c r="T64" s="279"/>
      <c r="U64" s="31"/>
      <c r="V64" s="282"/>
      <c r="W64" s="280"/>
      <c r="X64" s="281"/>
      <c r="Y64" s="713"/>
      <c r="Z64" s="280"/>
      <c r="AA64" s="279"/>
      <c r="AB64" s="279"/>
      <c r="AC64" s="279"/>
      <c r="AD64" s="279"/>
      <c r="AE64" s="31"/>
      <c r="AF64" s="277"/>
    </row>
    <row r="65" spans="1:32" ht="22" customHeight="1" x14ac:dyDescent="0.2">
      <c r="A65" s="11"/>
      <c r="B65" s="11" t="s">
        <v>29</v>
      </c>
      <c r="C65" s="11"/>
      <c r="D65" s="16"/>
      <c r="E65" s="714">
        <f>'Break-Even Data Worksheet'!C54</f>
        <v>0</v>
      </c>
      <c r="F65" s="292"/>
      <c r="G65" s="20" t="str">
        <f>IFERROR(+(E65/E17), "-")</f>
        <v>-</v>
      </c>
      <c r="H65" s="292"/>
      <c r="I65" s="20">
        <v>0.03</v>
      </c>
      <c r="J65" s="294"/>
      <c r="K65" s="20" t="str">
        <f>IFERROR(G65-I65, "-")</f>
        <v>-</v>
      </c>
      <c r="L65" s="14"/>
      <c r="M65" s="293"/>
      <c r="N65" s="17"/>
      <c r="O65" s="714">
        <f>'Break-Even Data Worksheet'!E54</f>
        <v>0</v>
      </c>
      <c r="P65" s="292"/>
      <c r="Q65" s="20" t="str">
        <f>IFERROR(+(O65/O17), "-")</f>
        <v>-</v>
      </c>
      <c r="R65" s="291"/>
      <c r="S65" s="20">
        <v>0.03</v>
      </c>
      <c r="T65" s="291"/>
      <c r="U65" s="20" t="str">
        <f>IFERROR(Q65-S65, "-")</f>
        <v>-</v>
      </c>
      <c r="V65" s="18"/>
      <c r="W65" s="292"/>
      <c r="X65" s="19"/>
      <c r="Y65" s="714">
        <f>SUM(E65,O65)</f>
        <v>0</v>
      </c>
      <c r="Z65" s="292"/>
      <c r="AA65" s="20" t="str">
        <f>IFERROR(+(Y65/Y17), "-")</f>
        <v>-</v>
      </c>
      <c r="AB65" s="291"/>
      <c r="AC65" s="20">
        <v>0.03</v>
      </c>
      <c r="AD65" s="291"/>
      <c r="AE65" s="20" t="str">
        <f>IFERROR(AA65-AC65, "-")</f>
        <v>-</v>
      </c>
      <c r="AF65" s="277"/>
    </row>
    <row r="66" spans="1:32" ht="5" customHeight="1" x14ac:dyDescent="0.2">
      <c r="D66" s="290"/>
      <c r="E66" s="713"/>
      <c r="F66" s="280"/>
      <c r="G66" s="279"/>
      <c r="H66" s="280"/>
      <c r="I66" s="279"/>
      <c r="J66" s="31"/>
      <c r="K66" s="31"/>
      <c r="L66" s="288"/>
      <c r="M66" s="280"/>
      <c r="N66" s="283"/>
      <c r="O66" s="713"/>
      <c r="P66" s="280"/>
      <c r="Q66" s="279"/>
      <c r="R66" s="279"/>
      <c r="S66" s="279"/>
      <c r="T66" s="279"/>
      <c r="U66" s="31"/>
      <c r="V66" s="282"/>
      <c r="W66" s="280"/>
      <c r="X66" s="281"/>
      <c r="Y66" s="713"/>
      <c r="Z66" s="280"/>
      <c r="AA66" s="279"/>
      <c r="AB66" s="279"/>
      <c r="AC66" s="279"/>
      <c r="AD66" s="279"/>
      <c r="AE66" s="31"/>
      <c r="AF66" s="277"/>
    </row>
    <row r="67" spans="1:32" ht="22" customHeight="1" x14ac:dyDescent="0.2">
      <c r="B67" t="s">
        <v>30</v>
      </c>
      <c r="D67" s="290"/>
      <c r="E67" s="712">
        <f>'Break-Even Data Worksheet'!C66</f>
        <v>0</v>
      </c>
      <c r="F67" s="280"/>
      <c r="G67" s="278" t="str">
        <f>IFERROR(+(E67/E17), "-")</f>
        <v>-</v>
      </c>
      <c r="H67" s="280"/>
      <c r="I67" s="278">
        <v>5.0000000000000001E-3</v>
      </c>
      <c r="J67" s="31"/>
      <c r="K67" s="278" t="str">
        <f>IFERROR(G67-I67, "-")</f>
        <v>-</v>
      </c>
      <c r="L67" s="285"/>
      <c r="M67" s="284"/>
      <c r="N67" s="283"/>
      <c r="O67" s="712">
        <f>'Break-Even Data Worksheet'!E66</f>
        <v>0</v>
      </c>
      <c r="P67" s="280"/>
      <c r="Q67" s="278" t="str">
        <f>IFERROR(+(O67/O17), "-")</f>
        <v>-</v>
      </c>
      <c r="R67" s="279"/>
      <c r="S67" s="278">
        <v>5.0000000000000001E-3</v>
      </c>
      <c r="T67" s="279"/>
      <c r="U67" s="278" t="str">
        <f>IFERROR(Q67-S67, "-")</f>
        <v>-</v>
      </c>
      <c r="V67" s="282"/>
      <c r="W67" s="280"/>
      <c r="X67" s="281"/>
      <c r="Y67" s="712">
        <f>SUM(E67,O67)</f>
        <v>0</v>
      </c>
      <c r="Z67" s="280"/>
      <c r="AA67" s="278" t="str">
        <f>IFERROR(+(Y67/Y17), "-")</f>
        <v>-</v>
      </c>
      <c r="AB67" s="279"/>
      <c r="AC67" s="278">
        <v>5.0000000000000001E-3</v>
      </c>
      <c r="AD67" s="279"/>
      <c r="AE67" s="278" t="str">
        <f>IFERROR(AA67-AC67, "-")</f>
        <v>-</v>
      </c>
      <c r="AF67" s="277"/>
    </row>
    <row r="68" spans="1:32" ht="5" customHeight="1" x14ac:dyDescent="0.2">
      <c r="D68" s="290"/>
      <c r="E68" s="713"/>
      <c r="F68" s="280"/>
      <c r="G68" s="279"/>
      <c r="H68" s="280"/>
      <c r="I68" s="279"/>
      <c r="J68" s="31"/>
      <c r="K68" s="31"/>
      <c r="L68" s="288"/>
      <c r="M68" s="280"/>
      <c r="N68" s="283"/>
      <c r="O68" s="713"/>
      <c r="P68" s="280"/>
      <c r="Q68" s="279"/>
      <c r="R68" s="279"/>
      <c r="S68" s="279"/>
      <c r="T68" s="279"/>
      <c r="U68" s="31"/>
      <c r="V68" s="282"/>
      <c r="W68" s="280"/>
      <c r="X68" s="281"/>
      <c r="Y68" s="713"/>
      <c r="Z68" s="280"/>
      <c r="AA68" s="279"/>
      <c r="AB68" s="279"/>
      <c r="AC68" s="279"/>
      <c r="AD68" s="279"/>
      <c r="AE68" s="31"/>
      <c r="AF68" s="277"/>
    </row>
    <row r="69" spans="1:32" ht="22" customHeight="1" x14ac:dyDescent="0.2">
      <c r="A69" s="11"/>
      <c r="B69" s="11" t="s">
        <v>71</v>
      </c>
      <c r="C69" s="11"/>
      <c r="D69" s="16"/>
      <c r="E69" s="714">
        <f>'Break-Even Data Worksheet'!C48</f>
        <v>0</v>
      </c>
      <c r="F69" s="292"/>
      <c r="G69" s="20" t="str">
        <f>IFERROR(+(E69/E17), "-")</f>
        <v>-</v>
      </c>
      <c r="H69" s="292"/>
      <c r="I69" s="20">
        <v>0.02</v>
      </c>
      <c r="J69" s="294"/>
      <c r="K69" s="20" t="str">
        <f>IFERROR(G69-I69, "-")</f>
        <v>-</v>
      </c>
      <c r="L69" s="14"/>
      <c r="M69" s="293"/>
      <c r="N69" s="17"/>
      <c r="O69" s="714">
        <f>'Break-Even Data Worksheet'!E48</f>
        <v>0</v>
      </c>
      <c r="P69" s="292"/>
      <c r="Q69" s="20" t="str">
        <f>IFERROR(+(O69/O17), "-")</f>
        <v>-</v>
      </c>
      <c r="R69" s="291"/>
      <c r="S69" s="20">
        <v>0.02</v>
      </c>
      <c r="T69" s="291"/>
      <c r="U69" s="20" t="str">
        <f>IFERROR(Q69-S69, "-")</f>
        <v>-</v>
      </c>
      <c r="V69" s="18"/>
      <c r="W69" s="292"/>
      <c r="X69" s="19"/>
      <c r="Y69" s="714">
        <f>SUM(E69,O69)</f>
        <v>0</v>
      </c>
      <c r="Z69" s="292"/>
      <c r="AA69" s="20" t="str">
        <f>IFERROR(+(Y69/Y17), "-")</f>
        <v>-</v>
      </c>
      <c r="AB69" s="291"/>
      <c r="AC69" s="20">
        <v>0.02</v>
      </c>
      <c r="AD69" s="291"/>
      <c r="AE69" s="20" t="str">
        <f>IFERROR(AA69-AC69, "-")</f>
        <v>-</v>
      </c>
      <c r="AF69" s="277"/>
    </row>
    <row r="70" spans="1:32" ht="5" customHeight="1" x14ac:dyDescent="0.2">
      <c r="D70" s="290"/>
      <c r="E70" s="713"/>
      <c r="F70" s="280"/>
      <c r="G70" s="279"/>
      <c r="H70" s="280"/>
      <c r="I70" s="279"/>
      <c r="J70" s="31"/>
      <c r="K70" s="31"/>
      <c r="L70" s="288"/>
      <c r="M70" s="280"/>
      <c r="N70" s="283"/>
      <c r="O70" s="713"/>
      <c r="P70" s="280"/>
      <c r="Q70" s="279"/>
      <c r="R70" s="279"/>
      <c r="S70" s="279"/>
      <c r="T70" s="279"/>
      <c r="U70" s="31"/>
      <c r="V70" s="282"/>
      <c r="W70" s="280"/>
      <c r="X70" s="281"/>
      <c r="Y70" s="713"/>
      <c r="Z70" s="280"/>
      <c r="AA70" s="279"/>
      <c r="AB70" s="279"/>
      <c r="AC70" s="279"/>
      <c r="AD70" s="279"/>
      <c r="AE70" s="31"/>
      <c r="AF70" s="277"/>
    </row>
    <row r="71" spans="1:32" ht="22" customHeight="1" x14ac:dyDescent="0.2">
      <c r="B71" t="s">
        <v>72</v>
      </c>
      <c r="D71" s="290"/>
      <c r="E71" s="712">
        <f>'Break-Even Data Worksheet'!C50</f>
        <v>0</v>
      </c>
      <c r="F71" s="280"/>
      <c r="G71" s="278" t="str">
        <f>IFERROR(+(E71/E17), "-")</f>
        <v>-</v>
      </c>
      <c r="H71" s="280"/>
      <c r="I71" s="278">
        <v>0.01</v>
      </c>
      <c r="J71" s="31"/>
      <c r="K71" s="278" t="str">
        <f>IFERROR(G71-I71, "-")</f>
        <v>-</v>
      </c>
      <c r="L71" s="285"/>
      <c r="M71" s="284"/>
      <c r="N71" s="283"/>
      <c r="O71" s="712">
        <f>'Break-Even Data Worksheet'!E50</f>
        <v>0</v>
      </c>
      <c r="P71" s="280"/>
      <c r="Q71" s="278" t="str">
        <f>IFERROR(+(O71/O17), "-")</f>
        <v>-</v>
      </c>
      <c r="R71" s="279"/>
      <c r="S71" s="278">
        <f>I71</f>
        <v>0.01</v>
      </c>
      <c r="T71" s="279"/>
      <c r="U71" s="278" t="str">
        <f>IFERROR(Q71-S71, "-")</f>
        <v>-</v>
      </c>
      <c r="V71" s="282"/>
      <c r="W71" s="280"/>
      <c r="X71" s="281"/>
      <c r="Y71" s="712">
        <f>SUM(E71,O71)</f>
        <v>0</v>
      </c>
      <c r="Z71" s="280"/>
      <c r="AA71" s="278" t="str">
        <f>IFERROR(+(Y71/Y17), "-")</f>
        <v>-</v>
      </c>
      <c r="AB71" s="279"/>
      <c r="AC71" s="278">
        <f>I71</f>
        <v>0.01</v>
      </c>
      <c r="AD71" s="279"/>
      <c r="AE71" s="278" t="str">
        <f>IFERROR(AA71-AC71, "-")</f>
        <v>-</v>
      </c>
      <c r="AF71" s="277"/>
    </row>
    <row r="72" spans="1:32" ht="5" customHeight="1" x14ac:dyDescent="0.2">
      <c r="D72" s="290"/>
      <c r="E72" s="713"/>
      <c r="F72" s="280"/>
      <c r="G72" s="279"/>
      <c r="H72" s="280"/>
      <c r="I72" s="279"/>
      <c r="J72" s="31"/>
      <c r="K72" s="31"/>
      <c r="L72" s="288"/>
      <c r="M72" s="280"/>
      <c r="N72" s="283"/>
      <c r="O72" s="713"/>
      <c r="P72" s="280"/>
      <c r="Q72" s="279"/>
      <c r="R72" s="279"/>
      <c r="S72" s="279"/>
      <c r="T72" s="279"/>
      <c r="U72" s="31"/>
      <c r="V72" s="282"/>
      <c r="W72" s="280"/>
      <c r="X72" s="281"/>
      <c r="Y72" s="713"/>
      <c r="Z72" s="280"/>
      <c r="AA72" s="279"/>
      <c r="AB72" s="279"/>
      <c r="AC72" s="279"/>
      <c r="AD72" s="279"/>
      <c r="AE72" s="31"/>
      <c r="AF72" s="277"/>
    </row>
    <row r="73" spans="1:32" ht="22" customHeight="1" x14ac:dyDescent="0.2">
      <c r="A73" s="11"/>
      <c r="B73" s="11" t="s">
        <v>35</v>
      </c>
      <c r="C73" s="11"/>
      <c r="D73" s="16"/>
      <c r="E73" s="714">
        <f>'Break-Even Data Worksheet'!C68</f>
        <v>0</v>
      </c>
      <c r="F73" s="292"/>
      <c r="G73" s="20" t="str">
        <f>IFERROR(+(E73/E17), "-")</f>
        <v>-</v>
      </c>
      <c r="H73" s="292"/>
      <c r="I73" s="20">
        <v>0.02</v>
      </c>
      <c r="J73" s="294"/>
      <c r="K73" s="20" t="str">
        <f>IFERROR(G73-I73, "-")</f>
        <v>-</v>
      </c>
      <c r="L73" s="14"/>
      <c r="M73" s="293"/>
      <c r="N73" s="17"/>
      <c r="O73" s="714">
        <f>'Break-Even Data Worksheet'!E68</f>
        <v>0</v>
      </c>
      <c r="P73" s="292"/>
      <c r="Q73" s="20" t="str">
        <f>IFERROR(+(O73/O17), "-")</f>
        <v>-</v>
      </c>
      <c r="R73" s="291"/>
      <c r="S73" s="20">
        <f>I73</f>
        <v>0.02</v>
      </c>
      <c r="T73" s="291"/>
      <c r="U73" s="20" t="str">
        <f>IFERROR(Q73-S73, "-")</f>
        <v>-</v>
      </c>
      <c r="V73" s="18"/>
      <c r="W73" s="292"/>
      <c r="X73" s="19"/>
      <c r="Y73" s="714">
        <f>SUM(E73,O73)</f>
        <v>0</v>
      </c>
      <c r="Z73" s="292"/>
      <c r="AA73" s="20" t="str">
        <f>IFERROR(+(Y73/Y17), "-")</f>
        <v>-</v>
      </c>
      <c r="AB73" s="291"/>
      <c r="AC73" s="20">
        <f>I73</f>
        <v>0.02</v>
      </c>
      <c r="AD73" s="291"/>
      <c r="AE73" s="20" t="str">
        <f>IFERROR(AA73-AC73, "-")</f>
        <v>-</v>
      </c>
      <c r="AF73" s="277"/>
    </row>
    <row r="74" spans="1:32" ht="5" customHeight="1" x14ac:dyDescent="0.2">
      <c r="D74" s="290"/>
      <c r="E74" s="713"/>
      <c r="F74" s="280"/>
      <c r="G74" s="279"/>
      <c r="H74" s="280"/>
      <c r="I74" s="279"/>
      <c r="J74" s="31"/>
      <c r="K74" s="31"/>
      <c r="L74" s="288"/>
      <c r="M74" s="280"/>
      <c r="N74" s="283"/>
      <c r="O74" s="713"/>
      <c r="P74" s="280"/>
      <c r="Q74" s="279"/>
      <c r="R74" s="279"/>
      <c r="S74" s="279"/>
      <c r="T74" s="279"/>
      <c r="U74" s="31"/>
      <c r="V74" s="282"/>
      <c r="W74" s="280"/>
      <c r="X74" s="281"/>
      <c r="Y74" s="713"/>
      <c r="Z74" s="280"/>
      <c r="AA74" s="279"/>
      <c r="AB74" s="279"/>
      <c r="AC74" s="279"/>
      <c r="AD74" s="279"/>
      <c r="AE74" s="31"/>
      <c r="AF74" s="277"/>
    </row>
    <row r="75" spans="1:32" ht="22" customHeight="1" x14ac:dyDescent="0.25">
      <c r="B75" s="245" t="s">
        <v>61</v>
      </c>
      <c r="C75" s="245"/>
      <c r="D75" s="287"/>
      <c r="E75" s="717">
        <f>SUM(E59:E73)</f>
        <v>0</v>
      </c>
      <c r="F75" s="280"/>
      <c r="G75" s="286" t="str">
        <f>IFERROR(+(E75/E17), "-")</f>
        <v>-</v>
      </c>
      <c r="H75" s="280"/>
      <c r="I75" s="278">
        <f>I59+I61+I63+I65+I67+I69+I71+I73</f>
        <v>0.16900000000000001</v>
      </c>
      <c r="J75" s="31"/>
      <c r="K75" s="278" t="str">
        <f>IFERROR(G75-I75, "-")</f>
        <v>-</v>
      </c>
      <c r="L75" s="285"/>
      <c r="M75" s="284"/>
      <c r="N75" s="283"/>
      <c r="O75" s="712">
        <f>SUM(O59:O73)</f>
        <v>0</v>
      </c>
      <c r="P75" s="280"/>
      <c r="Q75" s="278" t="str">
        <f>IFERROR(+(O75/O17), "-")</f>
        <v>-</v>
      </c>
      <c r="R75" s="279"/>
      <c r="S75" s="278">
        <f>I75</f>
        <v>0.16900000000000001</v>
      </c>
      <c r="T75" s="279"/>
      <c r="U75" s="278" t="str">
        <f>IFERROR(Q75-S75, "-")</f>
        <v>-</v>
      </c>
      <c r="V75" s="282"/>
      <c r="W75" s="280"/>
      <c r="X75" s="281"/>
      <c r="Y75" s="717">
        <f>SUM(E75,O75)</f>
        <v>0</v>
      </c>
      <c r="Z75" s="280"/>
      <c r="AA75" s="278" t="str">
        <f>IFERROR(+(Y75/Y17), "-")</f>
        <v>-</v>
      </c>
      <c r="AB75" s="279"/>
      <c r="AC75" s="278">
        <f>I75</f>
        <v>0.16900000000000001</v>
      </c>
      <c r="AD75" s="279"/>
      <c r="AE75" s="278" t="str">
        <f>IFERROR(AA75-AC75, "-")</f>
        <v>-</v>
      </c>
      <c r="AF75" s="277"/>
    </row>
    <row r="76" spans="1:32" ht="5" customHeight="1" x14ac:dyDescent="0.2">
      <c r="D76" s="290"/>
      <c r="E76" s="713"/>
      <c r="F76" s="280"/>
      <c r="G76" s="289"/>
      <c r="H76" s="280"/>
      <c r="I76" s="279"/>
      <c r="J76" s="31"/>
      <c r="K76" s="31"/>
      <c r="L76" s="288"/>
      <c r="M76" s="280"/>
      <c r="N76" s="283"/>
      <c r="O76" s="713"/>
      <c r="P76" s="280"/>
      <c r="Q76" s="279"/>
      <c r="R76" s="279"/>
      <c r="S76" s="279"/>
      <c r="T76" s="279"/>
      <c r="U76" s="31"/>
      <c r="V76" s="282"/>
      <c r="W76" s="280"/>
      <c r="X76" s="281"/>
      <c r="Y76" s="718"/>
      <c r="Z76" s="280"/>
      <c r="AA76" s="279"/>
      <c r="AB76" s="279"/>
      <c r="AC76" s="279"/>
      <c r="AD76" s="279"/>
      <c r="AE76" s="31"/>
      <c r="AF76" s="277"/>
    </row>
    <row r="77" spans="1:32" ht="22" customHeight="1" x14ac:dyDescent="0.25">
      <c r="A77" s="11"/>
      <c r="B77" s="10" t="s">
        <v>32</v>
      </c>
      <c r="C77" s="10"/>
      <c r="D77" s="15"/>
      <c r="E77" s="716">
        <f>'Break-Even Data Worksheet'!C70</f>
        <v>0</v>
      </c>
      <c r="F77" s="292"/>
      <c r="G77" s="295" t="str">
        <f>IFERROR(+(E77/E17), "-")</f>
        <v>-</v>
      </c>
      <c r="H77" s="292"/>
      <c r="I77" s="20">
        <f>I55+I75</f>
        <v>0.42000000000000004</v>
      </c>
      <c r="J77" s="294"/>
      <c r="K77" s="20" t="str">
        <f>IFERROR(G77-I77, "-")</f>
        <v>-</v>
      </c>
      <c r="L77" s="14"/>
      <c r="M77" s="293"/>
      <c r="N77" s="17"/>
      <c r="O77" s="714">
        <f>'Break-Even Data Worksheet'!E70</f>
        <v>0</v>
      </c>
      <c r="P77" s="292"/>
      <c r="Q77" s="20" t="str">
        <f>IFERROR(+(O77/O17), "-")</f>
        <v>-</v>
      </c>
      <c r="R77" s="291"/>
      <c r="S77" s="20">
        <f>S55+S75</f>
        <v>0.42000000000000004</v>
      </c>
      <c r="T77" s="291"/>
      <c r="U77" s="20" t="str">
        <f>IFERROR(Q77-S77, "-")</f>
        <v>-</v>
      </c>
      <c r="V77" s="18"/>
      <c r="W77" s="292"/>
      <c r="X77" s="19"/>
      <c r="Y77" s="716">
        <f>SUM(E77,O77)</f>
        <v>0</v>
      </c>
      <c r="Z77" s="292"/>
      <c r="AA77" s="20" t="str">
        <f>IFERROR(+(Y77/Y17), "-")</f>
        <v>-</v>
      </c>
      <c r="AB77" s="291"/>
      <c r="AC77" s="20">
        <f>AC55+AC75</f>
        <v>0.42000000000000004</v>
      </c>
      <c r="AD77" s="291"/>
      <c r="AE77" s="20" t="str">
        <f>IFERROR(AA77-AC77, "-")</f>
        <v>-</v>
      </c>
      <c r="AF77" s="277"/>
    </row>
    <row r="78" spans="1:32" ht="5" customHeight="1" x14ac:dyDescent="0.2">
      <c r="D78" s="290"/>
      <c r="E78" s="713"/>
      <c r="F78" s="280"/>
      <c r="G78" s="289"/>
      <c r="H78" s="280"/>
      <c r="I78" s="279"/>
      <c r="J78" s="31"/>
      <c r="K78" s="31"/>
      <c r="L78" s="288"/>
      <c r="M78" s="280"/>
      <c r="N78" s="283"/>
      <c r="O78" s="713"/>
      <c r="P78" s="280"/>
      <c r="Q78" s="279"/>
      <c r="R78" s="279"/>
      <c r="S78" s="279"/>
      <c r="T78" s="279"/>
      <c r="U78" s="31"/>
      <c r="V78" s="282"/>
      <c r="W78" s="280"/>
      <c r="X78" s="281"/>
      <c r="Y78" s="718"/>
      <c r="Z78" s="280"/>
      <c r="AA78" s="279"/>
      <c r="AB78" s="279"/>
      <c r="AC78" s="279"/>
      <c r="AD78" s="279"/>
      <c r="AE78" s="31"/>
      <c r="AF78" s="277"/>
    </row>
    <row r="79" spans="1:32" ht="22" customHeight="1" x14ac:dyDescent="0.25">
      <c r="B79" s="245" t="s">
        <v>187</v>
      </c>
      <c r="C79" s="245"/>
      <c r="D79" s="287"/>
      <c r="E79" s="717">
        <f>E77/12</f>
        <v>0</v>
      </c>
      <c r="F79" s="280"/>
      <c r="G79" s="286" t="str">
        <f>IFERROR(+(E79/(E17/12)), "-")</f>
        <v>-</v>
      </c>
      <c r="H79" s="280"/>
      <c r="I79" s="278"/>
      <c r="J79" s="31"/>
      <c r="K79" s="278" t="str">
        <f>IFERROR(G79-I79, "-")</f>
        <v>-</v>
      </c>
      <c r="L79" s="285"/>
      <c r="M79" s="284"/>
      <c r="N79" s="283"/>
      <c r="O79" s="712">
        <f>O77/12</f>
        <v>0</v>
      </c>
      <c r="P79" s="280"/>
      <c r="Q79" s="278" t="str">
        <f>IFERROR(+(O79/(O17/12)), "-")</f>
        <v>-</v>
      </c>
      <c r="R79" s="279"/>
      <c r="S79" s="278">
        <f>I79</f>
        <v>0</v>
      </c>
      <c r="T79" s="279"/>
      <c r="U79" s="278" t="str">
        <f>IFERROR(Q79-S79, "-")</f>
        <v>-</v>
      </c>
      <c r="V79" s="282"/>
      <c r="W79" s="280"/>
      <c r="X79" s="281"/>
      <c r="Y79" s="717">
        <f>SUM(E79,O79)</f>
        <v>0</v>
      </c>
      <c r="Z79" s="280"/>
      <c r="AA79" s="278" t="str">
        <f>IFERROR(+(Y79/(Y17/12)), "-")</f>
        <v>-</v>
      </c>
      <c r="AB79" s="279"/>
      <c r="AC79" s="278">
        <f>I79</f>
        <v>0</v>
      </c>
      <c r="AD79" s="279"/>
      <c r="AE79" s="278" t="str">
        <f>IFERROR(AA79-AC79, "-")</f>
        <v>-</v>
      </c>
      <c r="AF79" s="277"/>
    </row>
    <row r="80" spans="1:32" ht="5" customHeight="1" x14ac:dyDescent="0.2">
      <c r="D80" s="290"/>
      <c r="E80" s="713"/>
      <c r="F80" s="280"/>
      <c r="G80" s="289"/>
      <c r="H80" s="280"/>
      <c r="I80" s="279"/>
      <c r="J80" s="31"/>
      <c r="K80" s="31"/>
      <c r="L80" s="288"/>
      <c r="M80" s="280"/>
      <c r="N80" s="283"/>
      <c r="O80" s="713"/>
      <c r="P80" s="280"/>
      <c r="Q80" s="279"/>
      <c r="R80" s="279"/>
      <c r="S80" s="279"/>
      <c r="T80" s="279"/>
      <c r="U80" s="31"/>
      <c r="V80" s="282"/>
      <c r="W80" s="280"/>
      <c r="X80" s="281"/>
      <c r="Y80" s="718"/>
      <c r="Z80" s="280"/>
      <c r="AA80" s="279"/>
      <c r="AB80" s="279"/>
      <c r="AC80" s="279"/>
      <c r="AD80" s="279"/>
      <c r="AE80" s="31"/>
      <c r="AF80" s="277"/>
    </row>
    <row r="81" spans="2:32" ht="22" customHeight="1" x14ac:dyDescent="0.25">
      <c r="B81" s="245" t="s">
        <v>33</v>
      </c>
      <c r="C81" s="245"/>
      <c r="D81" s="287"/>
      <c r="E81" s="717">
        <f>SUM(E27,E35,E37,E59,E61,E63)</f>
        <v>0</v>
      </c>
      <c r="F81" s="280"/>
      <c r="G81" s="286" t="str">
        <f>IFERROR(+(E81/E17), "-")</f>
        <v>-</v>
      </c>
      <c r="H81" s="280"/>
      <c r="I81" s="278">
        <f>I63+I61+I35+I37+I59+I27</f>
        <v>0.16300000000000003</v>
      </c>
      <c r="J81" s="31"/>
      <c r="K81" s="278" t="str">
        <f>IFERROR(G81-I81, "-")</f>
        <v>-</v>
      </c>
      <c r="L81" s="285"/>
      <c r="M81" s="284"/>
      <c r="N81" s="283"/>
      <c r="O81" s="712">
        <f>SUM(O27,O35,O37,O59,O61,O63)</f>
        <v>0</v>
      </c>
      <c r="P81" s="280"/>
      <c r="Q81" s="278" t="str">
        <f>IFERROR(+(O81/O17), "-")</f>
        <v>-</v>
      </c>
      <c r="R81" s="279"/>
      <c r="S81" s="278">
        <f>I81</f>
        <v>0.16300000000000003</v>
      </c>
      <c r="T81" s="279"/>
      <c r="U81" s="278" t="str">
        <f>IFERROR(Q81-S81, "-")</f>
        <v>-</v>
      </c>
      <c r="V81" s="282"/>
      <c r="W81" s="280"/>
      <c r="X81" s="281"/>
      <c r="Y81" s="717">
        <f>SUM(E81,O81)</f>
        <v>0</v>
      </c>
      <c r="Z81" s="280"/>
      <c r="AA81" s="278" t="str">
        <f>IFERROR(+(Y81/Y17), "-")</f>
        <v>-</v>
      </c>
      <c r="AB81" s="279"/>
      <c r="AC81" s="278">
        <f>I81</f>
        <v>0.16300000000000003</v>
      </c>
      <c r="AD81" s="279"/>
      <c r="AE81" s="278" t="str">
        <f>IFERROR(AA81-AC81, "-")</f>
        <v>-</v>
      </c>
      <c r="AF81" s="277"/>
    </row>
    <row r="82" spans="2:32" ht="10" customHeight="1" thickBot="1" x14ac:dyDescent="0.25">
      <c r="D82" s="276"/>
      <c r="E82" s="275"/>
      <c r="F82" s="275"/>
      <c r="G82" s="275"/>
      <c r="H82" s="275"/>
      <c r="I82" s="275"/>
      <c r="J82" s="275"/>
      <c r="K82" s="275"/>
      <c r="L82" s="274"/>
      <c r="M82" s="270"/>
      <c r="N82" s="273"/>
      <c r="O82" s="272"/>
      <c r="P82" s="272"/>
      <c r="Q82" s="272"/>
      <c r="R82" s="272"/>
      <c r="S82" s="272"/>
      <c r="T82" s="272"/>
      <c r="U82" s="272"/>
      <c r="V82" s="271"/>
      <c r="W82" s="270"/>
      <c r="X82" s="269"/>
      <c r="Y82" s="268"/>
      <c r="Z82" s="268"/>
      <c r="AA82" s="268"/>
      <c r="AB82" s="268"/>
      <c r="AC82" s="268"/>
      <c r="AD82" s="268"/>
      <c r="AE82" s="268"/>
      <c r="AF82" s="267"/>
    </row>
    <row r="83" spans="2:32" x14ac:dyDescent="0.2">
      <c r="B83" s="819" t="s">
        <v>247</v>
      </c>
      <c r="C83" s="819"/>
      <c r="D83" s="819"/>
      <c r="E83" s="819"/>
      <c r="F83" s="819"/>
      <c r="G83" s="819"/>
      <c r="H83" s="819"/>
      <c r="I83" s="819"/>
      <c r="J83" s="819"/>
      <c r="K83" s="819"/>
      <c r="L83" s="819"/>
      <c r="M83" s="819"/>
      <c r="N83" s="819"/>
      <c r="O83" s="819"/>
      <c r="P83" s="819"/>
      <c r="Q83" s="819"/>
      <c r="R83" s="819"/>
      <c r="S83" s="819"/>
      <c r="T83" s="819"/>
      <c r="U83" s="819"/>
      <c r="V83" s="819"/>
      <c r="W83" s="819"/>
      <c r="X83" s="819"/>
      <c r="Y83" s="819"/>
      <c r="Z83" s="819"/>
      <c r="AA83" s="819"/>
      <c r="AB83" s="819"/>
      <c r="AC83" s="819"/>
      <c r="AD83" s="819"/>
      <c r="AE83" s="819"/>
      <c r="AF83" s="819"/>
    </row>
  </sheetData>
  <mergeCells count="9">
    <mergeCell ref="B83:AF83"/>
    <mergeCell ref="E14:K14"/>
    <mergeCell ref="O14:U14"/>
    <mergeCell ref="Y14:AE14"/>
    <mergeCell ref="U2:AE2"/>
    <mergeCell ref="U10:AE10"/>
    <mergeCell ref="U8:AE8"/>
    <mergeCell ref="U4:AE4"/>
    <mergeCell ref="U6:AE6"/>
  </mergeCells>
  <conditionalFormatting sqref="U2:AF2 U4:AF4 U6:AF6 U8:AF8 U10:AF12">
    <cfRule type="cellIs" dxfId="8" priority="2" operator="equal">
      <formula>0</formula>
    </cfRule>
  </conditionalFormatting>
  <conditionalFormatting sqref="E17:AE81">
    <cfRule type="cellIs" dxfId="7" priority="1" operator="lessThan">
      <formula>0</formula>
    </cfRule>
  </conditionalFormatting>
  <dataValidations count="1">
    <dataValidation type="textLength" showInputMessage="1" showErrorMessage="1" promptTitle="Prepopulated" prompt="Please complete the &quot;Input Sheet&quot; tab before using this analysis. Values such as this one will be pre-populated." sqref="U2:AF2" xr:uid="{60FA6741-332F-2D41-B8FB-400A869147A0}">
      <formula1>1</formula1>
      <formula2>1000</formula2>
    </dataValidation>
  </dataValidations>
  <pageMargins left="0.7" right="0.68835616438356162" top="0.40579710144927539" bottom="0.60024154589371981" header="0.3" footer="0.3"/>
  <pageSetup scale="52" orientation="landscape" horizontalDpi="300" verticalDpi="300" r:id="rId1"/>
  <colBreaks count="1" manualBreakCount="1">
    <brk id="3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8A595-1886-BF4B-810E-FC5DB682BFE5}">
  <sheetPr>
    <pageSetUpPr fitToPage="1"/>
  </sheetPr>
  <dimension ref="A1:O94"/>
  <sheetViews>
    <sheetView showGridLines="0" zoomScale="56" zoomScaleNormal="56" zoomScalePageLayoutView="64" workbookViewId="0">
      <selection activeCell="S21" sqref="S21"/>
    </sheetView>
  </sheetViews>
  <sheetFormatPr baseColWidth="10" defaultColWidth="8.83203125" defaultRowHeight="15" x14ac:dyDescent="0.2"/>
  <cols>
    <col min="1" max="1" width="2.6640625" style="33" customWidth="1"/>
    <col min="2" max="2" width="53.5" style="33" customWidth="1"/>
    <col min="3" max="6" width="21.1640625" style="31" customWidth="1"/>
    <col min="7" max="7" width="2" style="33" customWidth="1"/>
    <col min="8" max="8" width="12.5" style="33" customWidth="1"/>
    <col min="9" max="9" width="3.5" style="33" customWidth="1"/>
    <col min="10" max="10" width="20.33203125" style="33" customWidth="1"/>
    <col min="11" max="11" width="43.33203125" style="33" customWidth="1"/>
    <col min="12" max="12" width="9" style="33" customWidth="1"/>
    <col min="13" max="13" width="43.33203125" style="33" customWidth="1"/>
    <col min="14" max="14" width="2.5" style="33" customWidth="1"/>
    <col min="15" max="15" width="6" style="33" customWidth="1"/>
    <col min="16" max="16384" width="8.83203125" style="33"/>
  </cols>
  <sheetData>
    <row r="1" spans="1:15" ht="71" customHeight="1" x14ac:dyDescent="0.2">
      <c r="A1" s="735"/>
      <c r="B1" s="736"/>
      <c r="C1" s="737"/>
      <c r="D1" s="827" t="s">
        <v>112</v>
      </c>
      <c r="E1" s="828"/>
      <c r="F1" s="828"/>
      <c r="G1" s="738"/>
      <c r="H1" s="54"/>
      <c r="I1" s="721"/>
      <c r="J1" s="832" t="s">
        <v>248</v>
      </c>
      <c r="K1" s="832"/>
      <c r="L1" s="832"/>
      <c r="M1" s="832"/>
      <c r="N1" s="832"/>
      <c r="O1" s="746"/>
    </row>
    <row r="2" spans="1:15" ht="21" customHeight="1" x14ac:dyDescent="0.2">
      <c r="A2" s="199"/>
      <c r="B2" s="722"/>
      <c r="C2" s="739"/>
      <c r="D2" s="739"/>
      <c r="E2" s="739"/>
      <c r="F2" s="739"/>
      <c r="G2" s="210"/>
      <c r="I2" s="199"/>
      <c r="J2" s="722"/>
      <c r="K2" s="722"/>
      <c r="L2" s="722"/>
      <c r="M2" s="722"/>
      <c r="N2" s="722"/>
      <c r="O2" s="210"/>
    </row>
    <row r="3" spans="1:15" ht="26" x14ac:dyDescent="0.2">
      <c r="A3" s="199"/>
      <c r="B3" s="38" t="s">
        <v>62</v>
      </c>
      <c r="C3" s="66" t="s">
        <v>113</v>
      </c>
      <c r="D3" s="67" t="s">
        <v>114</v>
      </c>
      <c r="E3" s="67" t="s">
        <v>89</v>
      </c>
      <c r="F3" s="68" t="s">
        <v>88</v>
      </c>
      <c r="G3" s="740"/>
      <c r="H3" s="63"/>
      <c r="I3" s="199"/>
      <c r="J3" s="722"/>
      <c r="K3" s="805" t="s">
        <v>121</v>
      </c>
      <c r="L3" s="722"/>
      <c r="M3" s="805" t="s">
        <v>122</v>
      </c>
      <c r="N3" s="722"/>
      <c r="O3" s="210"/>
    </row>
    <row r="4" spans="1:15" ht="4" customHeight="1" x14ac:dyDescent="0.2">
      <c r="A4" s="199"/>
      <c r="B4" s="723"/>
      <c r="C4" s="41"/>
      <c r="D4" s="47"/>
      <c r="E4" s="47"/>
      <c r="F4" s="57"/>
      <c r="G4" s="740"/>
      <c r="H4" s="63"/>
      <c r="I4" s="199"/>
      <c r="J4" s="722"/>
      <c r="K4" s="722"/>
      <c r="L4" s="722"/>
      <c r="M4" s="722"/>
      <c r="N4" s="722"/>
      <c r="O4" s="210"/>
    </row>
    <row r="5" spans="1:15" ht="24" x14ac:dyDescent="0.2">
      <c r="A5" s="199"/>
      <c r="B5" s="723" t="s">
        <v>3</v>
      </c>
      <c r="C5" s="41"/>
      <c r="D5" s="47"/>
      <c r="E5" s="47"/>
      <c r="F5" s="57"/>
      <c r="G5" s="740"/>
      <c r="H5" s="63"/>
      <c r="I5" s="199"/>
      <c r="J5" s="747" t="s">
        <v>239</v>
      </c>
      <c r="K5" s="830" t="s">
        <v>238</v>
      </c>
      <c r="L5" s="722"/>
      <c r="M5" s="830" t="s">
        <v>241</v>
      </c>
      <c r="N5" s="722"/>
      <c r="O5" s="210"/>
    </row>
    <row r="6" spans="1:15" ht="4" customHeight="1" x14ac:dyDescent="0.2">
      <c r="A6" s="199"/>
      <c r="B6" s="723"/>
      <c r="C6" s="41"/>
      <c r="D6" s="47"/>
      <c r="E6" s="47"/>
      <c r="F6" s="57"/>
      <c r="G6" s="740"/>
      <c r="H6" s="63"/>
      <c r="I6" s="199"/>
      <c r="J6" s="723"/>
      <c r="K6" s="830"/>
      <c r="L6" s="722"/>
      <c r="M6" s="830"/>
      <c r="N6" s="722"/>
      <c r="O6" s="210"/>
    </row>
    <row r="7" spans="1:15" ht="21" x14ac:dyDescent="0.2">
      <c r="A7" s="199"/>
      <c r="B7" s="741" t="s">
        <v>50</v>
      </c>
      <c r="C7" s="42" t="s">
        <v>90</v>
      </c>
      <c r="D7" s="48" t="s">
        <v>102</v>
      </c>
      <c r="E7" s="48" t="s">
        <v>105</v>
      </c>
      <c r="F7" s="58" t="s">
        <v>106</v>
      </c>
      <c r="G7" s="740"/>
      <c r="H7" s="63"/>
      <c r="I7" s="199"/>
      <c r="J7" s="722"/>
      <c r="K7" s="830"/>
      <c r="L7" s="722"/>
      <c r="M7" s="830"/>
      <c r="N7" s="722"/>
      <c r="O7" s="210"/>
    </row>
    <row r="8" spans="1:15" ht="4" customHeight="1" x14ac:dyDescent="0.2">
      <c r="A8" s="199"/>
      <c r="B8" s="723"/>
      <c r="C8" s="41"/>
      <c r="D8" s="47"/>
      <c r="E8" s="47"/>
      <c r="F8" s="57"/>
      <c r="G8" s="740"/>
      <c r="H8" s="63"/>
      <c r="I8" s="199"/>
      <c r="J8" s="723"/>
      <c r="K8" s="830"/>
      <c r="L8" s="722"/>
      <c r="M8" s="830"/>
      <c r="N8" s="722"/>
      <c r="O8" s="210"/>
    </row>
    <row r="9" spans="1:15" ht="21" x14ac:dyDescent="0.2">
      <c r="A9" s="199"/>
      <c r="B9" s="723" t="s">
        <v>39</v>
      </c>
      <c r="C9" s="43" t="s">
        <v>91</v>
      </c>
      <c r="D9" s="49" t="s">
        <v>103</v>
      </c>
      <c r="E9" s="49" t="s">
        <v>102</v>
      </c>
      <c r="F9" s="59" t="s">
        <v>102</v>
      </c>
      <c r="G9" s="740"/>
      <c r="H9" s="63"/>
      <c r="I9" s="199"/>
      <c r="J9" s="722"/>
      <c r="K9" s="831"/>
      <c r="L9" s="748"/>
      <c r="M9" s="831"/>
      <c r="N9" s="722"/>
      <c r="O9" s="210"/>
    </row>
    <row r="10" spans="1:15" ht="4" customHeight="1" x14ac:dyDescent="0.2">
      <c r="A10" s="199"/>
      <c r="B10" s="723"/>
      <c r="C10" s="41"/>
      <c r="D10" s="47"/>
      <c r="E10" s="47"/>
      <c r="F10" s="57"/>
      <c r="G10" s="740"/>
      <c r="H10" s="63"/>
      <c r="I10" s="199"/>
      <c r="J10" s="723"/>
      <c r="K10" s="723"/>
      <c r="L10" s="723"/>
      <c r="M10" s="722"/>
      <c r="N10" s="722"/>
      <c r="O10" s="210"/>
    </row>
    <row r="11" spans="1:15" ht="21" customHeight="1" x14ac:dyDescent="0.2">
      <c r="A11" s="199"/>
      <c r="B11" s="741" t="s">
        <v>18</v>
      </c>
      <c r="C11" s="42">
        <v>0.31</v>
      </c>
      <c r="D11" s="48">
        <v>0.33</v>
      </c>
      <c r="E11" s="48" t="s">
        <v>107</v>
      </c>
      <c r="F11" s="58" t="s">
        <v>108</v>
      </c>
      <c r="G11" s="740"/>
      <c r="H11" s="63"/>
      <c r="I11" s="199"/>
      <c r="J11" s="747" t="s">
        <v>240</v>
      </c>
      <c r="K11" s="833" t="s">
        <v>246</v>
      </c>
      <c r="L11" s="723"/>
      <c r="M11" s="833" t="s">
        <v>242</v>
      </c>
      <c r="N11" s="722"/>
      <c r="O11" s="210"/>
    </row>
    <row r="12" spans="1:15" ht="10" customHeight="1" x14ac:dyDescent="0.2">
      <c r="A12" s="199"/>
      <c r="B12" s="723"/>
      <c r="C12" s="41"/>
      <c r="D12" s="47"/>
      <c r="E12" s="47"/>
      <c r="F12" s="57"/>
      <c r="G12" s="740"/>
      <c r="H12" s="63"/>
      <c r="I12" s="199"/>
      <c r="J12" s="723"/>
      <c r="K12" s="833"/>
      <c r="L12" s="723"/>
      <c r="M12" s="833"/>
      <c r="N12" s="722"/>
      <c r="O12" s="210"/>
    </row>
    <row r="13" spans="1:15" ht="21" x14ac:dyDescent="0.2">
      <c r="A13" s="199"/>
      <c r="B13" s="38" t="s">
        <v>65</v>
      </c>
      <c r="C13" s="41"/>
      <c r="D13" s="47"/>
      <c r="E13" s="47"/>
      <c r="F13" s="57"/>
      <c r="G13" s="740"/>
      <c r="H13" s="63"/>
      <c r="I13" s="199"/>
      <c r="J13" s="723"/>
      <c r="K13" s="833"/>
      <c r="L13" s="723"/>
      <c r="M13" s="833"/>
      <c r="N13" s="722"/>
      <c r="O13" s="210"/>
    </row>
    <row r="14" spans="1:15" ht="4" customHeight="1" x14ac:dyDescent="0.2">
      <c r="A14" s="199"/>
      <c r="B14" s="723"/>
      <c r="C14" s="41"/>
      <c r="D14" s="47"/>
      <c r="E14" s="47"/>
      <c r="F14" s="57"/>
      <c r="G14" s="740"/>
      <c r="H14" s="63"/>
      <c r="I14" s="199"/>
      <c r="J14" s="723"/>
      <c r="K14" s="833"/>
      <c r="L14" s="723"/>
      <c r="M14" s="833"/>
      <c r="N14" s="722"/>
      <c r="O14" s="210"/>
    </row>
    <row r="15" spans="1:15" ht="21" x14ac:dyDescent="0.2">
      <c r="A15" s="199"/>
      <c r="B15" s="723" t="s">
        <v>22</v>
      </c>
      <c r="C15" s="43" t="s">
        <v>92</v>
      </c>
      <c r="D15" s="50" t="s">
        <v>104</v>
      </c>
      <c r="E15" s="49" t="s">
        <v>92</v>
      </c>
      <c r="F15" s="59" t="s">
        <v>92</v>
      </c>
      <c r="G15" s="740"/>
      <c r="H15" s="63"/>
      <c r="I15" s="199"/>
      <c r="J15" s="723"/>
      <c r="K15" s="833"/>
      <c r="L15" s="723"/>
      <c r="M15" s="833"/>
      <c r="N15" s="722"/>
      <c r="O15" s="210"/>
    </row>
    <row r="16" spans="1:15" ht="4" customHeight="1" x14ac:dyDescent="0.2">
      <c r="A16" s="199"/>
      <c r="B16" s="723"/>
      <c r="C16" s="44"/>
      <c r="D16" s="51"/>
      <c r="E16" s="51"/>
      <c r="F16" s="60"/>
      <c r="G16" s="740"/>
      <c r="H16" s="63"/>
      <c r="I16" s="199"/>
      <c r="J16" s="723"/>
      <c r="K16" s="833"/>
      <c r="L16" s="723"/>
      <c r="M16" s="833"/>
      <c r="N16" s="722"/>
      <c r="O16" s="210"/>
    </row>
    <row r="17" spans="1:15" ht="21" x14ac:dyDescent="0.2">
      <c r="A17" s="199"/>
      <c r="B17" s="741" t="s">
        <v>36</v>
      </c>
      <c r="C17" s="42" t="s">
        <v>109</v>
      </c>
      <c r="D17" s="48" t="s">
        <v>109</v>
      </c>
      <c r="E17" s="48" t="s">
        <v>109</v>
      </c>
      <c r="F17" s="58" t="s">
        <v>109</v>
      </c>
      <c r="G17" s="740"/>
      <c r="H17" s="63"/>
      <c r="I17" s="199"/>
      <c r="J17" s="723"/>
      <c r="K17" s="833"/>
      <c r="L17" s="723"/>
      <c r="M17" s="833"/>
      <c r="N17" s="722"/>
      <c r="O17" s="210"/>
    </row>
    <row r="18" spans="1:15" ht="4" customHeight="1" x14ac:dyDescent="0.2">
      <c r="A18" s="199"/>
      <c r="B18" s="723"/>
      <c r="C18" s="44"/>
      <c r="D18" s="51"/>
      <c r="E18" s="51"/>
      <c r="F18" s="60"/>
      <c r="G18" s="740"/>
      <c r="H18" s="63"/>
      <c r="I18" s="199"/>
      <c r="J18" s="723"/>
      <c r="K18" s="833"/>
      <c r="L18" s="723"/>
      <c r="M18" s="833"/>
      <c r="N18" s="722"/>
      <c r="O18" s="210"/>
    </row>
    <row r="19" spans="1:15" ht="21" x14ac:dyDescent="0.2">
      <c r="A19" s="199"/>
      <c r="B19" s="723" t="s">
        <v>23</v>
      </c>
      <c r="C19" s="43" t="s">
        <v>93</v>
      </c>
      <c r="D19" s="49" t="s">
        <v>93</v>
      </c>
      <c r="E19" s="49" t="s">
        <v>93</v>
      </c>
      <c r="F19" s="59" t="s">
        <v>93</v>
      </c>
      <c r="G19" s="740"/>
      <c r="H19" s="63"/>
      <c r="I19" s="199"/>
      <c r="J19" s="723"/>
      <c r="K19" s="833"/>
      <c r="L19" s="723"/>
      <c r="M19" s="833"/>
      <c r="N19" s="722"/>
      <c r="O19" s="210"/>
    </row>
    <row r="20" spans="1:15" ht="4" customHeight="1" x14ac:dyDescent="0.2">
      <c r="A20" s="199"/>
      <c r="B20" s="723"/>
      <c r="C20" s="44"/>
      <c r="D20" s="51"/>
      <c r="E20" s="51"/>
      <c r="F20" s="60"/>
      <c r="G20" s="740"/>
      <c r="H20" s="63"/>
      <c r="I20" s="199"/>
      <c r="J20" s="723"/>
      <c r="K20" s="833"/>
      <c r="L20" s="723"/>
      <c r="M20" s="833"/>
      <c r="N20" s="722"/>
      <c r="O20" s="210"/>
    </row>
    <row r="21" spans="1:15" ht="21" x14ac:dyDescent="0.2">
      <c r="A21" s="199"/>
      <c r="B21" s="741" t="s">
        <v>24</v>
      </c>
      <c r="C21" s="42" t="s">
        <v>94</v>
      </c>
      <c r="D21" s="48" t="s">
        <v>94</v>
      </c>
      <c r="E21" s="48" t="s">
        <v>94</v>
      </c>
      <c r="F21" s="58" t="s">
        <v>94</v>
      </c>
      <c r="G21" s="740"/>
      <c r="H21" s="63"/>
      <c r="I21" s="199"/>
      <c r="J21" s="723"/>
      <c r="K21" s="833"/>
      <c r="L21" s="723"/>
      <c r="M21" s="833"/>
      <c r="N21" s="722"/>
      <c r="O21" s="210"/>
    </row>
    <row r="22" spans="1:15" ht="4" customHeight="1" x14ac:dyDescent="0.2">
      <c r="A22" s="199"/>
      <c r="B22" s="723"/>
      <c r="C22" s="44"/>
      <c r="D22" s="51"/>
      <c r="E22" s="51"/>
      <c r="F22" s="60"/>
      <c r="G22" s="740"/>
      <c r="H22" s="63"/>
      <c r="I22" s="199"/>
      <c r="J22" s="723"/>
      <c r="K22" s="833"/>
      <c r="L22" s="723"/>
      <c r="M22" s="833"/>
      <c r="N22" s="722"/>
      <c r="O22" s="210"/>
    </row>
    <row r="23" spans="1:15" ht="21" x14ac:dyDescent="0.2">
      <c r="A23" s="199"/>
      <c r="B23" s="723" t="s">
        <v>25</v>
      </c>
      <c r="C23" s="43">
        <v>0.01</v>
      </c>
      <c r="D23" s="49">
        <v>0.01</v>
      </c>
      <c r="E23" s="49">
        <v>0.01</v>
      </c>
      <c r="F23" s="59">
        <v>0.01</v>
      </c>
      <c r="G23" s="740"/>
      <c r="H23" s="63"/>
      <c r="I23" s="199"/>
      <c r="J23" s="723"/>
      <c r="K23" s="833"/>
      <c r="L23" s="723"/>
      <c r="M23" s="833"/>
      <c r="N23" s="722"/>
      <c r="O23" s="210"/>
    </row>
    <row r="24" spans="1:15" ht="4" customHeight="1" x14ac:dyDescent="0.2">
      <c r="A24" s="199"/>
      <c r="B24" s="723"/>
      <c r="C24" s="44"/>
      <c r="D24" s="51"/>
      <c r="E24" s="51"/>
      <c r="F24" s="60"/>
      <c r="G24" s="740"/>
      <c r="H24" s="63"/>
      <c r="I24" s="199"/>
      <c r="J24" s="723"/>
      <c r="K24" s="833"/>
      <c r="L24" s="723"/>
      <c r="M24" s="833"/>
      <c r="N24" s="722"/>
      <c r="O24" s="210"/>
    </row>
    <row r="25" spans="1:15" ht="21" x14ac:dyDescent="0.2">
      <c r="A25" s="199"/>
      <c r="B25" s="741" t="s">
        <v>87</v>
      </c>
      <c r="C25" s="42" t="s">
        <v>94</v>
      </c>
      <c r="D25" s="48" t="s">
        <v>94</v>
      </c>
      <c r="E25" s="48" t="s">
        <v>94</v>
      </c>
      <c r="F25" s="58" t="s">
        <v>94</v>
      </c>
      <c r="G25" s="740"/>
      <c r="H25" s="63"/>
      <c r="I25" s="199"/>
      <c r="J25" s="723"/>
      <c r="K25" s="833"/>
      <c r="L25" s="723"/>
      <c r="M25" s="833"/>
      <c r="N25" s="722"/>
      <c r="O25" s="210"/>
    </row>
    <row r="26" spans="1:15" ht="4" customHeight="1" x14ac:dyDescent="0.2">
      <c r="A26" s="199"/>
      <c r="B26" s="723"/>
      <c r="C26" s="44"/>
      <c r="D26" s="51"/>
      <c r="E26" s="51"/>
      <c r="F26" s="60"/>
      <c r="G26" s="740"/>
      <c r="H26" s="63"/>
      <c r="I26" s="199"/>
      <c r="J26" s="723"/>
      <c r="K26" s="833"/>
      <c r="L26" s="723"/>
      <c r="M26" s="833"/>
      <c r="N26" s="722"/>
      <c r="O26" s="210"/>
    </row>
    <row r="27" spans="1:15" ht="21" x14ac:dyDescent="0.2">
      <c r="A27" s="199"/>
      <c r="B27" s="723" t="s">
        <v>26</v>
      </c>
      <c r="C27" s="45">
        <v>8.0000000000000002E-3</v>
      </c>
      <c r="D27" s="52">
        <v>8.0000000000000002E-3</v>
      </c>
      <c r="E27" s="52">
        <v>8.0000000000000002E-3</v>
      </c>
      <c r="F27" s="61">
        <v>8.0000000000000002E-3</v>
      </c>
      <c r="G27" s="740"/>
      <c r="H27" s="63"/>
      <c r="I27" s="199"/>
      <c r="J27" s="723"/>
      <c r="K27" s="833"/>
      <c r="L27" s="723"/>
      <c r="M27" s="833"/>
      <c r="N27" s="722"/>
      <c r="O27" s="210"/>
    </row>
    <row r="28" spans="1:15" ht="4" customHeight="1" x14ac:dyDescent="0.2">
      <c r="A28" s="199"/>
      <c r="B28" s="723"/>
      <c r="C28" s="44"/>
      <c r="D28" s="51"/>
      <c r="E28" s="51"/>
      <c r="F28" s="60"/>
      <c r="G28" s="740"/>
      <c r="H28" s="63"/>
      <c r="I28" s="199"/>
      <c r="J28" s="723"/>
      <c r="K28" s="833"/>
      <c r="L28" s="723"/>
      <c r="M28" s="833"/>
      <c r="N28" s="722"/>
      <c r="O28" s="210"/>
    </row>
    <row r="29" spans="1:15" ht="21" x14ac:dyDescent="0.2">
      <c r="A29" s="199"/>
      <c r="B29" s="741" t="s">
        <v>46</v>
      </c>
      <c r="C29" s="42" t="s">
        <v>95</v>
      </c>
      <c r="D29" s="48" t="s">
        <v>95</v>
      </c>
      <c r="E29" s="48" t="s">
        <v>95</v>
      </c>
      <c r="F29" s="58" t="s">
        <v>95</v>
      </c>
      <c r="G29" s="740"/>
      <c r="H29" s="63"/>
      <c r="I29" s="199"/>
      <c r="J29" s="723"/>
      <c r="K29" s="833"/>
      <c r="L29" s="723"/>
      <c r="M29" s="833"/>
      <c r="N29" s="722"/>
      <c r="O29" s="210"/>
    </row>
    <row r="30" spans="1:15" ht="4" customHeight="1" x14ac:dyDescent="0.2">
      <c r="A30" s="199"/>
      <c r="B30" s="723"/>
      <c r="C30" s="44"/>
      <c r="D30" s="51"/>
      <c r="E30" s="51"/>
      <c r="F30" s="60"/>
      <c r="G30" s="740"/>
      <c r="H30" s="63"/>
      <c r="I30" s="199"/>
      <c r="J30" s="723"/>
      <c r="K30" s="833"/>
      <c r="L30" s="723"/>
      <c r="M30" s="833"/>
      <c r="N30" s="722"/>
      <c r="O30" s="210"/>
    </row>
    <row r="31" spans="1:15" ht="21" x14ac:dyDescent="0.2">
      <c r="A31" s="199"/>
      <c r="B31" s="723" t="s">
        <v>69</v>
      </c>
      <c r="C31" s="45">
        <v>5.0000000000000001E-3</v>
      </c>
      <c r="D31" s="52">
        <v>5.0000000000000001E-3</v>
      </c>
      <c r="E31" s="52">
        <v>5.0000000000000001E-3</v>
      </c>
      <c r="F31" s="61">
        <v>5.0000000000000001E-3</v>
      </c>
      <c r="G31" s="740"/>
      <c r="H31" s="63"/>
      <c r="I31" s="199"/>
      <c r="J31" s="723"/>
      <c r="K31" s="833"/>
      <c r="L31" s="723"/>
      <c r="M31" s="833"/>
      <c r="N31" s="722"/>
      <c r="O31" s="210"/>
    </row>
    <row r="32" spans="1:15" ht="4" customHeight="1" x14ac:dyDescent="0.2">
      <c r="A32" s="199"/>
      <c r="B32" s="723"/>
      <c r="C32" s="44"/>
      <c r="D32" s="51"/>
      <c r="E32" s="49"/>
      <c r="F32" s="60"/>
      <c r="G32" s="740"/>
      <c r="H32" s="63"/>
      <c r="I32" s="199"/>
      <c r="J32" s="723"/>
      <c r="K32" s="833"/>
      <c r="L32" s="723"/>
      <c r="M32" s="833"/>
      <c r="N32" s="722"/>
      <c r="O32" s="210"/>
    </row>
    <row r="33" spans="1:15" ht="21" x14ac:dyDescent="0.2">
      <c r="A33" s="199"/>
      <c r="B33" s="741" t="s">
        <v>27</v>
      </c>
      <c r="C33" s="42" t="s">
        <v>96</v>
      </c>
      <c r="D33" s="48" t="s">
        <v>96</v>
      </c>
      <c r="E33" s="48" t="s">
        <v>96</v>
      </c>
      <c r="F33" s="58" t="s">
        <v>96</v>
      </c>
      <c r="G33" s="740"/>
      <c r="H33" s="63"/>
      <c r="I33" s="199"/>
      <c r="J33" s="723"/>
      <c r="K33" s="833"/>
      <c r="L33" s="723"/>
      <c r="M33" s="833"/>
      <c r="N33" s="722"/>
      <c r="O33" s="210"/>
    </row>
    <row r="34" spans="1:15" ht="4" customHeight="1" x14ac:dyDescent="0.2">
      <c r="A34" s="199"/>
      <c r="B34" s="723"/>
      <c r="C34" s="44"/>
      <c r="D34" s="51"/>
      <c r="E34" s="51"/>
      <c r="F34" s="60"/>
      <c r="G34" s="740"/>
      <c r="H34" s="63"/>
      <c r="I34" s="199"/>
      <c r="J34" s="723"/>
      <c r="K34" s="833"/>
      <c r="L34" s="723"/>
      <c r="M34" s="833"/>
      <c r="N34" s="722"/>
      <c r="O34" s="210"/>
    </row>
    <row r="35" spans="1:15" ht="21" x14ac:dyDescent="0.2">
      <c r="A35" s="199"/>
      <c r="B35" s="723"/>
      <c r="C35" s="44"/>
      <c r="D35" s="51"/>
      <c r="E35" s="51"/>
      <c r="F35" s="60"/>
      <c r="G35" s="740"/>
      <c r="H35" s="63"/>
      <c r="I35" s="199"/>
      <c r="J35" s="723"/>
      <c r="K35" s="833"/>
      <c r="L35" s="723"/>
      <c r="M35" s="833"/>
      <c r="N35" s="722"/>
      <c r="O35" s="210"/>
    </row>
    <row r="36" spans="1:15" ht="21" x14ac:dyDescent="0.2">
      <c r="A36" s="199"/>
      <c r="B36" s="40" t="s">
        <v>66</v>
      </c>
      <c r="C36" s="44"/>
      <c r="D36" s="51"/>
      <c r="E36" s="51"/>
      <c r="F36" s="60"/>
      <c r="G36" s="740"/>
      <c r="H36" s="63"/>
      <c r="I36" s="199"/>
      <c r="J36" s="723"/>
      <c r="K36" s="833"/>
      <c r="L36" s="723"/>
      <c r="M36" s="833"/>
      <c r="N36" s="722"/>
      <c r="O36" s="210"/>
    </row>
    <row r="37" spans="1:15" ht="4" customHeight="1" x14ac:dyDescent="0.2">
      <c r="A37" s="199"/>
      <c r="B37" s="723"/>
      <c r="C37" s="44"/>
      <c r="D37" s="51"/>
      <c r="E37" s="51"/>
      <c r="F37" s="60"/>
      <c r="G37" s="740"/>
      <c r="H37" s="63"/>
      <c r="I37" s="199"/>
      <c r="J37" s="723"/>
      <c r="K37" s="833"/>
      <c r="L37" s="723"/>
      <c r="M37" s="833"/>
      <c r="N37" s="722"/>
      <c r="O37" s="210"/>
    </row>
    <row r="38" spans="1:15" ht="21" x14ac:dyDescent="0.2">
      <c r="A38" s="199"/>
      <c r="B38" s="723" t="s">
        <v>34</v>
      </c>
      <c r="C38" s="43">
        <v>0</v>
      </c>
      <c r="D38" s="49">
        <v>0</v>
      </c>
      <c r="E38" s="49">
        <v>0</v>
      </c>
      <c r="F38" s="59">
        <v>0</v>
      </c>
      <c r="G38" s="740"/>
      <c r="H38" s="63"/>
      <c r="I38" s="199"/>
      <c r="J38" s="723"/>
      <c r="K38" s="833"/>
      <c r="L38" s="723"/>
      <c r="M38" s="833"/>
      <c r="N38" s="722"/>
      <c r="O38" s="210"/>
    </row>
    <row r="39" spans="1:15" ht="4" customHeight="1" x14ac:dyDescent="0.2">
      <c r="A39" s="199"/>
      <c r="B39" s="723"/>
      <c r="C39" s="44"/>
      <c r="D39" s="51"/>
      <c r="E39" s="51"/>
      <c r="F39" s="60"/>
      <c r="G39" s="740"/>
      <c r="H39" s="63"/>
      <c r="I39" s="199"/>
      <c r="J39" s="723"/>
      <c r="K39" s="833"/>
      <c r="L39" s="723"/>
      <c r="M39" s="833"/>
      <c r="N39" s="722"/>
      <c r="O39" s="210"/>
    </row>
    <row r="40" spans="1:15" ht="21" x14ac:dyDescent="0.2">
      <c r="A40" s="199"/>
      <c r="B40" s="741" t="s">
        <v>28</v>
      </c>
      <c r="C40" s="42" t="s">
        <v>97</v>
      </c>
      <c r="D40" s="48">
        <v>0.1</v>
      </c>
      <c r="E40" s="48" t="s">
        <v>97</v>
      </c>
      <c r="F40" s="58" t="s">
        <v>110</v>
      </c>
      <c r="G40" s="740"/>
      <c r="H40" s="63"/>
      <c r="I40" s="199"/>
      <c r="J40" s="723"/>
      <c r="K40" s="833"/>
      <c r="L40" s="723"/>
      <c r="M40" s="833"/>
      <c r="N40" s="722"/>
      <c r="O40" s="210"/>
    </row>
    <row r="41" spans="1:15" ht="4" customHeight="1" x14ac:dyDescent="0.2">
      <c r="A41" s="199"/>
      <c r="B41" s="723"/>
      <c r="C41" s="44"/>
      <c r="D41" s="51"/>
      <c r="E41" s="51"/>
      <c r="F41" s="60"/>
      <c r="G41" s="740"/>
      <c r="H41" s="63"/>
      <c r="I41" s="199"/>
      <c r="J41" s="723"/>
      <c r="K41" s="833"/>
      <c r="L41" s="723"/>
      <c r="M41" s="833"/>
      <c r="N41" s="722"/>
      <c r="O41" s="210"/>
    </row>
    <row r="42" spans="1:15" ht="21" x14ac:dyDescent="0.2">
      <c r="A42" s="199"/>
      <c r="B42" s="723" t="s">
        <v>68</v>
      </c>
      <c r="C42" s="43" t="s">
        <v>109</v>
      </c>
      <c r="D42" s="49" t="s">
        <v>109</v>
      </c>
      <c r="E42" s="49" t="s">
        <v>109</v>
      </c>
      <c r="F42" s="59" t="s">
        <v>109</v>
      </c>
      <c r="G42" s="740"/>
      <c r="H42" s="63"/>
      <c r="I42" s="199"/>
      <c r="J42" s="723"/>
      <c r="K42" s="833"/>
      <c r="L42" s="723"/>
      <c r="M42" s="833"/>
      <c r="N42" s="722"/>
      <c r="O42" s="210"/>
    </row>
    <row r="43" spans="1:15" ht="4" customHeight="1" x14ac:dyDescent="0.2">
      <c r="A43" s="199"/>
      <c r="B43" s="723"/>
      <c r="C43" s="44"/>
      <c r="D43" s="51"/>
      <c r="E43" s="51"/>
      <c r="F43" s="60"/>
      <c r="G43" s="740"/>
      <c r="H43" s="63"/>
      <c r="I43" s="199"/>
      <c r="J43" s="723"/>
      <c r="K43" s="833"/>
      <c r="L43" s="723"/>
      <c r="M43" s="833"/>
      <c r="N43" s="722"/>
      <c r="O43" s="210"/>
    </row>
    <row r="44" spans="1:15" ht="21" x14ac:dyDescent="0.2">
      <c r="A44" s="199"/>
      <c r="B44" s="741" t="s">
        <v>29</v>
      </c>
      <c r="C44" s="42" t="s">
        <v>98</v>
      </c>
      <c r="D44" s="48" t="s">
        <v>98</v>
      </c>
      <c r="E44" s="48" t="s">
        <v>98</v>
      </c>
      <c r="F44" s="58" t="s">
        <v>98</v>
      </c>
      <c r="G44" s="740"/>
      <c r="H44" s="63"/>
      <c r="I44" s="199"/>
      <c r="J44" s="723"/>
      <c r="K44" s="833"/>
      <c r="L44" s="723"/>
      <c r="M44" s="833"/>
      <c r="N44" s="722"/>
      <c r="O44" s="210"/>
    </row>
    <row r="45" spans="1:15" ht="4" customHeight="1" x14ac:dyDescent="0.2">
      <c r="A45" s="199"/>
      <c r="B45" s="723"/>
      <c r="C45" s="44"/>
      <c r="D45" s="51"/>
      <c r="E45" s="51"/>
      <c r="F45" s="60"/>
      <c r="G45" s="740"/>
      <c r="H45" s="63"/>
      <c r="I45" s="199"/>
      <c r="J45" s="723"/>
      <c r="K45" s="833"/>
      <c r="L45" s="723"/>
      <c r="M45" s="833"/>
      <c r="N45" s="722"/>
      <c r="O45" s="210"/>
    </row>
    <row r="46" spans="1:15" ht="21" x14ac:dyDescent="0.2">
      <c r="A46" s="199"/>
      <c r="B46" s="723" t="s">
        <v>86</v>
      </c>
      <c r="C46" s="45">
        <v>1.2999999999999999E-2</v>
      </c>
      <c r="D46" s="52">
        <v>1.2999999999999999E-2</v>
      </c>
      <c r="E46" s="52">
        <v>1.2999999999999999E-2</v>
      </c>
      <c r="F46" s="61">
        <v>1.2999999999999999E-2</v>
      </c>
      <c r="G46" s="740"/>
      <c r="H46" s="63"/>
      <c r="I46" s="199"/>
      <c r="J46" s="723"/>
      <c r="K46" s="833"/>
      <c r="L46" s="723"/>
      <c r="M46" s="833"/>
      <c r="N46" s="722"/>
      <c r="O46" s="210"/>
    </row>
    <row r="47" spans="1:15" ht="4" customHeight="1" x14ac:dyDescent="0.2">
      <c r="A47" s="199"/>
      <c r="B47" s="723"/>
      <c r="C47" s="44"/>
      <c r="D47" s="51"/>
      <c r="E47" s="51"/>
      <c r="F47" s="60"/>
      <c r="G47" s="740"/>
      <c r="H47" s="63"/>
      <c r="I47" s="199"/>
      <c r="J47" s="723"/>
      <c r="K47" s="833"/>
      <c r="L47" s="723"/>
      <c r="M47" s="833"/>
      <c r="N47" s="722"/>
      <c r="O47" s="210"/>
    </row>
    <row r="48" spans="1:15" ht="21" x14ac:dyDescent="0.2">
      <c r="A48" s="199"/>
      <c r="B48" s="741" t="s">
        <v>71</v>
      </c>
      <c r="C48" s="42" t="s">
        <v>99</v>
      </c>
      <c r="D48" s="48" t="s">
        <v>99</v>
      </c>
      <c r="E48" s="48" t="s">
        <v>99</v>
      </c>
      <c r="F48" s="58" t="s">
        <v>99</v>
      </c>
      <c r="G48" s="740"/>
      <c r="H48" s="63"/>
      <c r="I48" s="199"/>
      <c r="J48" s="723"/>
      <c r="K48" s="833"/>
      <c r="L48" s="723"/>
      <c r="M48" s="833"/>
      <c r="N48" s="722"/>
      <c r="O48" s="210"/>
    </row>
    <row r="49" spans="1:15" ht="4" customHeight="1" x14ac:dyDescent="0.2">
      <c r="A49" s="199"/>
      <c r="B49" s="723"/>
      <c r="C49" s="44"/>
      <c r="D49" s="51"/>
      <c r="E49" s="51"/>
      <c r="F49" s="60"/>
      <c r="G49" s="740"/>
      <c r="H49" s="63"/>
      <c r="I49" s="199"/>
      <c r="J49" s="723"/>
      <c r="K49" s="833"/>
      <c r="L49" s="723"/>
      <c r="M49" s="833"/>
      <c r="N49" s="722"/>
      <c r="O49" s="210"/>
    </row>
    <row r="50" spans="1:15" ht="21" x14ac:dyDescent="0.2">
      <c r="A50" s="199"/>
      <c r="B50" s="723" t="s">
        <v>72</v>
      </c>
      <c r="C50" s="43" t="s">
        <v>100</v>
      </c>
      <c r="D50" s="49" t="s">
        <v>100</v>
      </c>
      <c r="E50" s="49" t="s">
        <v>100</v>
      </c>
      <c r="F50" s="59" t="s">
        <v>100</v>
      </c>
      <c r="G50" s="742"/>
      <c r="H50" s="64"/>
      <c r="I50" s="199"/>
      <c r="J50" s="723"/>
      <c r="K50" s="833"/>
      <c r="L50" s="723"/>
      <c r="M50" s="833"/>
      <c r="N50" s="722"/>
      <c r="O50" s="210"/>
    </row>
    <row r="51" spans="1:15" ht="4" customHeight="1" x14ac:dyDescent="0.2">
      <c r="A51" s="199"/>
      <c r="B51" s="723"/>
      <c r="C51" s="44"/>
      <c r="D51" s="51"/>
      <c r="E51" s="51"/>
      <c r="F51" s="60"/>
      <c r="G51" s="740"/>
      <c r="H51" s="63"/>
      <c r="I51" s="199"/>
      <c r="J51" s="723"/>
      <c r="K51" s="833"/>
      <c r="L51" s="723"/>
      <c r="M51" s="833"/>
      <c r="N51" s="722"/>
      <c r="O51" s="210"/>
    </row>
    <row r="52" spans="1:15" ht="21" x14ac:dyDescent="0.2">
      <c r="A52" s="199"/>
      <c r="B52" s="741" t="s">
        <v>35</v>
      </c>
      <c r="C52" s="46" t="s">
        <v>101</v>
      </c>
      <c r="D52" s="53" t="s">
        <v>101</v>
      </c>
      <c r="E52" s="53" t="s">
        <v>101</v>
      </c>
      <c r="F52" s="62" t="s">
        <v>101</v>
      </c>
      <c r="G52" s="740"/>
      <c r="H52" s="63"/>
      <c r="I52" s="199"/>
      <c r="J52" s="723"/>
      <c r="K52" s="833"/>
      <c r="L52" s="723"/>
      <c r="M52" s="833"/>
      <c r="N52" s="722"/>
      <c r="O52" s="210"/>
    </row>
    <row r="53" spans="1:15" s="54" customFormat="1" ht="21" x14ac:dyDescent="0.2">
      <c r="A53" s="724"/>
      <c r="B53" s="74"/>
      <c r="C53" s="55"/>
      <c r="D53" s="55"/>
      <c r="E53" s="55"/>
      <c r="F53" s="55"/>
      <c r="G53" s="728"/>
      <c r="H53" s="65"/>
      <c r="I53" s="724"/>
      <c r="J53" s="74"/>
      <c r="K53" s="833"/>
      <c r="L53" s="74"/>
      <c r="M53" s="833"/>
      <c r="N53" s="2"/>
      <c r="O53" s="725"/>
    </row>
    <row r="54" spans="1:15" s="56" customFormat="1" ht="94" customHeight="1" x14ac:dyDescent="0.2">
      <c r="A54" s="726"/>
      <c r="B54" s="829" t="s">
        <v>115</v>
      </c>
      <c r="C54" s="829"/>
      <c r="D54" s="829"/>
      <c r="E54" s="829"/>
      <c r="F54" s="829"/>
      <c r="G54" s="728"/>
      <c r="H54" s="65"/>
      <c r="I54" s="726"/>
      <c r="J54" s="727"/>
      <c r="K54" s="833"/>
      <c r="L54" s="727"/>
      <c r="M54" s="833"/>
      <c r="N54" s="65"/>
      <c r="O54" s="728"/>
    </row>
    <row r="55" spans="1:15" s="54" customFormat="1" ht="10" customHeight="1" x14ac:dyDescent="0.2">
      <c r="A55" s="743"/>
      <c r="B55" s="132"/>
      <c r="C55" s="744"/>
      <c r="D55" s="744"/>
      <c r="E55" s="744"/>
      <c r="F55" s="744"/>
      <c r="G55" s="745"/>
      <c r="H55" s="56"/>
      <c r="I55" s="724"/>
      <c r="J55" s="2"/>
      <c r="K55" s="833"/>
      <c r="L55" s="74"/>
      <c r="M55" s="833"/>
      <c r="N55" s="2"/>
      <c r="O55" s="725"/>
    </row>
    <row r="56" spans="1:15" ht="21" x14ac:dyDescent="0.2">
      <c r="C56" s="34"/>
      <c r="D56" s="34"/>
      <c r="E56" s="34"/>
      <c r="F56" s="34"/>
      <c r="G56" s="32"/>
      <c r="H56" s="32"/>
      <c r="I56" s="199"/>
      <c r="J56" s="722"/>
      <c r="K56" s="833"/>
      <c r="L56" s="723"/>
      <c r="M56" s="833"/>
      <c r="N56" s="722"/>
      <c r="O56" s="210"/>
    </row>
    <row r="57" spans="1:15" ht="21" x14ac:dyDescent="0.2">
      <c r="C57" s="35"/>
      <c r="D57" s="34"/>
      <c r="E57" s="34"/>
      <c r="F57" s="34"/>
      <c r="I57" s="199"/>
      <c r="J57" s="722"/>
      <c r="K57" s="833"/>
      <c r="L57" s="723"/>
      <c r="M57" s="833"/>
      <c r="N57" s="722"/>
      <c r="O57" s="210"/>
    </row>
    <row r="58" spans="1:15" ht="21" x14ac:dyDescent="0.2">
      <c r="I58" s="199"/>
      <c r="J58" s="722"/>
      <c r="K58" s="833"/>
      <c r="L58" s="723"/>
      <c r="M58" s="833"/>
      <c r="N58" s="722"/>
      <c r="O58" s="210"/>
    </row>
    <row r="59" spans="1:15" ht="21" x14ac:dyDescent="0.2">
      <c r="C59" s="34"/>
      <c r="D59" s="34"/>
      <c r="E59" s="34"/>
      <c r="I59" s="199"/>
      <c r="J59" s="722"/>
      <c r="K59" s="833"/>
      <c r="L59" s="723"/>
      <c r="M59" s="833"/>
      <c r="N59" s="722"/>
      <c r="O59" s="210"/>
    </row>
    <row r="60" spans="1:15" ht="21" x14ac:dyDescent="0.2">
      <c r="I60" s="199"/>
      <c r="J60" s="722"/>
      <c r="K60" s="833"/>
      <c r="L60" s="723"/>
      <c r="M60" s="833"/>
      <c r="N60" s="722"/>
      <c r="O60" s="210"/>
    </row>
    <row r="61" spans="1:15" ht="21" x14ac:dyDescent="0.2">
      <c r="D61" s="36"/>
      <c r="E61" s="36"/>
      <c r="F61" s="36"/>
      <c r="I61" s="199"/>
      <c r="J61" s="722"/>
      <c r="K61" s="833"/>
      <c r="L61" s="723"/>
      <c r="M61" s="833"/>
      <c r="N61" s="722"/>
      <c r="O61" s="210"/>
    </row>
    <row r="62" spans="1:15" ht="320" customHeight="1" x14ac:dyDescent="0.2">
      <c r="D62" s="37"/>
      <c r="E62" s="37"/>
      <c r="F62" s="37"/>
      <c r="I62" s="199"/>
      <c r="J62" s="722"/>
      <c r="K62" s="833"/>
      <c r="L62" s="723"/>
      <c r="M62" s="833"/>
      <c r="N62" s="722"/>
      <c r="O62" s="210"/>
    </row>
    <row r="63" spans="1:15" ht="21" x14ac:dyDescent="0.2">
      <c r="D63" s="35"/>
      <c r="E63" s="35"/>
      <c r="F63" s="35"/>
      <c r="I63" s="729"/>
      <c r="J63" s="730"/>
      <c r="K63" s="731"/>
      <c r="L63" s="732"/>
      <c r="M63" s="733"/>
      <c r="N63" s="730"/>
      <c r="O63" s="734"/>
    </row>
    <row r="64" spans="1:15" ht="21" x14ac:dyDescent="0.2">
      <c r="K64" s="719"/>
      <c r="L64" s="39"/>
      <c r="M64" s="720"/>
    </row>
    <row r="65" spans="2:15" ht="21" customHeight="1" x14ac:dyDescent="0.2">
      <c r="B65" s="826" t="s">
        <v>247</v>
      </c>
      <c r="C65" s="826"/>
      <c r="D65" s="826"/>
      <c r="E65" s="826"/>
      <c r="F65" s="826"/>
      <c r="G65" s="826"/>
      <c r="H65" s="826"/>
      <c r="I65" s="826"/>
      <c r="J65" s="826"/>
      <c r="K65" s="826"/>
      <c r="L65" s="826"/>
      <c r="M65" s="826"/>
      <c r="N65" s="826"/>
      <c r="O65" s="826"/>
    </row>
    <row r="66" spans="2:15" ht="21" x14ac:dyDescent="0.2">
      <c r="K66" s="719"/>
      <c r="L66" s="39"/>
      <c r="M66" s="720"/>
    </row>
    <row r="67" spans="2:15" ht="21" x14ac:dyDescent="0.2">
      <c r="K67" s="719"/>
      <c r="L67" s="39"/>
      <c r="M67" s="720"/>
    </row>
    <row r="68" spans="2:15" ht="21" x14ac:dyDescent="0.2">
      <c r="K68" s="719"/>
      <c r="L68" s="39"/>
      <c r="M68" s="720"/>
    </row>
    <row r="69" spans="2:15" ht="21" x14ac:dyDescent="0.2">
      <c r="K69" s="719"/>
      <c r="L69" s="39"/>
      <c r="M69" s="720"/>
    </row>
    <row r="70" spans="2:15" ht="21" x14ac:dyDescent="0.2">
      <c r="K70" s="719"/>
      <c r="L70" s="39"/>
      <c r="M70" s="720"/>
    </row>
    <row r="71" spans="2:15" ht="21" x14ac:dyDescent="0.2">
      <c r="K71" s="719"/>
      <c r="L71" s="39"/>
      <c r="M71" s="720"/>
    </row>
    <row r="72" spans="2:15" ht="21" x14ac:dyDescent="0.2">
      <c r="K72" s="719"/>
      <c r="L72" s="39"/>
      <c r="M72" s="720"/>
    </row>
    <row r="73" spans="2:15" ht="21" x14ac:dyDescent="0.2">
      <c r="K73" s="719"/>
      <c r="L73" s="39"/>
      <c r="M73" s="720"/>
    </row>
    <row r="74" spans="2:15" ht="21" x14ac:dyDescent="0.2">
      <c r="K74" s="719"/>
      <c r="L74" s="39"/>
      <c r="M74" s="720"/>
    </row>
    <row r="75" spans="2:15" ht="21" x14ac:dyDescent="0.2">
      <c r="K75" s="719"/>
      <c r="L75" s="39"/>
      <c r="M75" s="720"/>
    </row>
    <row r="76" spans="2:15" ht="21" x14ac:dyDescent="0.2">
      <c r="K76" s="719"/>
      <c r="L76" s="39"/>
      <c r="M76" s="720"/>
    </row>
    <row r="77" spans="2:15" ht="21" x14ac:dyDescent="0.2">
      <c r="K77" s="719"/>
      <c r="L77" s="39"/>
      <c r="M77" s="720"/>
    </row>
    <row r="78" spans="2:15" ht="21" x14ac:dyDescent="0.2">
      <c r="K78" s="719"/>
      <c r="L78" s="39"/>
      <c r="M78" s="720"/>
    </row>
    <row r="79" spans="2:15" ht="21" x14ac:dyDescent="0.2">
      <c r="K79" s="719"/>
      <c r="L79" s="39"/>
      <c r="M79" s="720"/>
    </row>
    <row r="80" spans="2:15" ht="21" x14ac:dyDescent="0.2">
      <c r="K80" s="719"/>
      <c r="L80" s="39"/>
      <c r="M80" s="720"/>
    </row>
    <row r="81" spans="11:13" ht="21" x14ac:dyDescent="0.2">
      <c r="K81" s="719"/>
      <c r="L81" s="39"/>
      <c r="M81" s="720"/>
    </row>
    <row r="82" spans="11:13" ht="21" x14ac:dyDescent="0.2">
      <c r="K82" s="719"/>
      <c r="L82" s="39"/>
      <c r="M82" s="720"/>
    </row>
    <row r="83" spans="11:13" ht="21" x14ac:dyDescent="0.2">
      <c r="K83" s="719"/>
      <c r="L83" s="39"/>
      <c r="M83" s="720"/>
    </row>
    <row r="84" spans="11:13" ht="21" x14ac:dyDescent="0.2">
      <c r="K84" s="719"/>
      <c r="L84" s="39"/>
      <c r="M84" s="720"/>
    </row>
    <row r="85" spans="11:13" ht="21" x14ac:dyDescent="0.2">
      <c r="K85" s="719"/>
      <c r="L85" s="39"/>
      <c r="M85" s="720"/>
    </row>
    <row r="86" spans="11:13" ht="21" x14ac:dyDescent="0.2">
      <c r="K86" s="719"/>
      <c r="L86" s="39"/>
      <c r="M86" s="720"/>
    </row>
    <row r="87" spans="11:13" ht="21" x14ac:dyDescent="0.2">
      <c r="K87" s="719"/>
      <c r="L87" s="39"/>
      <c r="M87" s="720"/>
    </row>
    <row r="88" spans="11:13" ht="21" x14ac:dyDescent="0.2">
      <c r="K88" s="719"/>
      <c r="L88" s="39"/>
      <c r="M88" s="720"/>
    </row>
    <row r="89" spans="11:13" ht="21" x14ac:dyDescent="0.2">
      <c r="K89" s="719"/>
      <c r="L89" s="39"/>
      <c r="M89" s="720"/>
    </row>
    <row r="90" spans="11:13" ht="21" x14ac:dyDescent="0.2">
      <c r="K90" s="719"/>
      <c r="L90" s="39"/>
      <c r="M90" s="720"/>
    </row>
    <row r="91" spans="11:13" ht="21" x14ac:dyDescent="0.2">
      <c r="K91" s="719"/>
      <c r="L91" s="39"/>
      <c r="M91" s="720"/>
    </row>
    <row r="92" spans="11:13" ht="21" x14ac:dyDescent="0.2">
      <c r="K92" s="719"/>
      <c r="L92" s="39"/>
      <c r="M92" s="720"/>
    </row>
    <row r="93" spans="11:13" ht="21" x14ac:dyDescent="0.2">
      <c r="K93" s="719"/>
      <c r="L93" s="39"/>
      <c r="M93" s="720"/>
    </row>
    <row r="94" spans="11:13" ht="21" x14ac:dyDescent="0.2">
      <c r="K94" s="719"/>
      <c r="L94" s="39"/>
      <c r="M94" s="720"/>
    </row>
  </sheetData>
  <mergeCells count="8">
    <mergeCell ref="B65:O65"/>
    <mergeCell ref="D1:F1"/>
    <mergeCell ref="B54:F54"/>
    <mergeCell ref="K5:K9"/>
    <mergeCell ref="M5:M9"/>
    <mergeCell ref="J1:N1"/>
    <mergeCell ref="K11:K62"/>
    <mergeCell ref="M11:M62"/>
  </mergeCells>
  <pageMargins left="0.7" right="0.7" top="0.255" bottom="0.75" header="0.3" footer="0.3"/>
  <pageSetup scale="32" orientation="portrait" horizontalDpi="300" verticalDpi="300" r:id="rId1"/>
  <colBreaks count="1" manualBreakCount="1">
    <brk id="8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61FEE-F8C9-A64C-8C9D-D47BFD189EDD}">
  <sheetPr>
    <pageSetUpPr fitToPage="1"/>
  </sheetPr>
  <dimension ref="A1:R30"/>
  <sheetViews>
    <sheetView showGridLines="0" topLeftCell="A10" zoomScale="90" zoomScaleNormal="90" zoomScaleSheetLayoutView="86" zoomScalePageLayoutView="98" workbookViewId="0">
      <selection activeCell="C17" sqref="C17"/>
    </sheetView>
  </sheetViews>
  <sheetFormatPr baseColWidth="10" defaultColWidth="0.33203125" defaultRowHeight="15" x14ac:dyDescent="0.2"/>
  <cols>
    <col min="1" max="1" width="1.1640625" style="1" customWidth="1"/>
    <col min="2" max="2" width="54.83203125" style="1" customWidth="1"/>
    <col min="3" max="3" width="18.83203125" style="2" customWidth="1"/>
    <col min="4" max="4" width="1.33203125" style="2" customWidth="1"/>
    <col min="5" max="5" width="17.1640625" style="2" customWidth="1"/>
    <col min="6" max="6" width="1.33203125" style="2" customWidth="1"/>
    <col min="7" max="7" width="1.33203125" style="1" customWidth="1"/>
    <col min="8" max="8" width="32.83203125" style="2" customWidth="1"/>
    <col min="9" max="10" width="1.33203125" style="2" customWidth="1"/>
    <col min="11" max="11" width="1.33203125" style="1" customWidth="1"/>
    <col min="12" max="12" width="32.83203125" style="2" customWidth="1"/>
    <col min="13" max="15" width="1.33203125" style="1" customWidth="1"/>
    <col min="16" max="16" width="32.83203125" style="2" customWidth="1"/>
    <col min="17" max="18" width="1.1640625" style="1" customWidth="1"/>
    <col min="19" max="19" width="29.33203125" style="1" customWidth="1"/>
    <col min="20" max="20" width="4.83203125" style="1" customWidth="1"/>
    <col min="21" max="21" width="29.33203125" style="1" customWidth="1"/>
    <col min="22" max="22" width="8" style="1" customWidth="1"/>
    <col min="23" max="23" width="29.33203125" style="1" customWidth="1"/>
    <col min="24" max="25" width="26" style="1" customWidth="1"/>
    <col min="26" max="26" width="10.5" style="1" customWidth="1"/>
    <col min="27" max="16384" width="0.33203125" style="1"/>
  </cols>
  <sheetData>
    <row r="1" spans="1:18" ht="81" customHeight="1" x14ac:dyDescent="0.2">
      <c r="A1" s="798"/>
      <c r="B1" s="799"/>
      <c r="C1" s="800"/>
      <c r="D1" s="800"/>
      <c r="E1" s="800"/>
      <c r="F1" s="800"/>
      <c r="G1" s="799"/>
      <c r="H1" s="800"/>
      <c r="I1" s="800"/>
      <c r="J1" s="800"/>
      <c r="K1" s="799"/>
      <c r="L1" s="800"/>
      <c r="M1" s="799"/>
      <c r="N1" s="799"/>
      <c r="O1" s="799"/>
      <c r="P1" s="800"/>
      <c r="Q1" s="799"/>
      <c r="R1" s="801"/>
    </row>
    <row r="2" spans="1:18" ht="105" customHeight="1" x14ac:dyDescent="0.2">
      <c r="A2" s="22"/>
      <c r="B2" s="836" t="s">
        <v>244</v>
      </c>
      <c r="C2" s="837"/>
      <c r="D2" s="837"/>
      <c r="E2" s="837"/>
      <c r="F2" s="837"/>
      <c r="G2" s="837"/>
      <c r="H2" s="837"/>
      <c r="I2" s="837"/>
      <c r="J2" s="837"/>
      <c r="K2" s="837"/>
      <c r="L2" s="837"/>
      <c r="M2" s="837"/>
      <c r="N2" s="837"/>
      <c r="O2" s="837"/>
      <c r="P2" s="837"/>
      <c r="Q2" s="837"/>
      <c r="R2" s="3"/>
    </row>
    <row r="3" spans="1:18" ht="32" customHeight="1" x14ac:dyDescent="0.2">
      <c r="A3" s="22"/>
      <c r="B3" s="71"/>
      <c r="C3" s="74"/>
      <c r="D3" s="74"/>
      <c r="E3" s="74"/>
      <c r="F3" s="74"/>
      <c r="G3" s="835" t="s">
        <v>161</v>
      </c>
      <c r="H3" s="835"/>
      <c r="I3" s="835"/>
      <c r="J3" s="835"/>
      <c r="K3" s="835"/>
      <c r="L3" s="835"/>
      <c r="M3" s="835"/>
      <c r="N3" s="835"/>
      <c r="O3" s="835"/>
      <c r="P3" s="835"/>
      <c r="Q3" s="835"/>
      <c r="R3" s="3"/>
    </row>
    <row r="4" spans="1:18" ht="10" customHeight="1" thickBot="1" x14ac:dyDescent="0.3">
      <c r="A4" s="22"/>
      <c r="B4" s="71"/>
      <c r="C4" s="74"/>
      <c r="D4" s="74"/>
      <c r="E4" s="74"/>
      <c r="F4" s="74"/>
      <c r="G4" s="70"/>
      <c r="H4" s="79"/>
      <c r="I4" s="79"/>
      <c r="J4" s="79"/>
      <c r="K4" s="79"/>
      <c r="L4" s="79"/>
      <c r="M4" s="79"/>
      <c r="N4" s="79"/>
      <c r="O4" s="79"/>
      <c r="P4" s="79"/>
      <c r="R4" s="3"/>
    </row>
    <row r="5" spans="1:18" s="83" customFormat="1" ht="32" customHeight="1" thickBot="1" x14ac:dyDescent="0.3">
      <c r="A5" s="129"/>
      <c r="B5" s="72"/>
      <c r="C5" s="73" t="s">
        <v>116</v>
      </c>
      <c r="D5" s="80"/>
      <c r="E5" s="73" t="s">
        <v>243</v>
      </c>
      <c r="F5" s="80"/>
      <c r="G5" s="126"/>
      <c r="H5" s="127" t="s">
        <v>189</v>
      </c>
      <c r="I5" s="128"/>
      <c r="J5" s="84"/>
      <c r="K5" s="105"/>
      <c r="L5" s="106" t="s">
        <v>190</v>
      </c>
      <c r="M5" s="107"/>
      <c r="N5" s="82"/>
      <c r="O5" s="115"/>
      <c r="P5" s="116" t="s">
        <v>168</v>
      </c>
      <c r="Q5" s="117"/>
      <c r="R5" s="130"/>
    </row>
    <row r="6" spans="1:18" ht="11" customHeight="1" x14ac:dyDescent="0.25">
      <c r="A6" s="22"/>
      <c r="B6" s="71"/>
      <c r="C6" s="74"/>
      <c r="D6" s="74"/>
      <c r="E6" s="74"/>
      <c r="F6" s="74"/>
      <c r="G6" s="99"/>
      <c r="H6" s="95"/>
      <c r="I6" s="100"/>
      <c r="J6" s="74"/>
      <c r="K6" s="108"/>
      <c r="L6" s="97"/>
      <c r="M6" s="109"/>
      <c r="N6" s="70"/>
      <c r="O6" s="118"/>
      <c r="P6" s="93"/>
      <c r="Q6" s="119"/>
      <c r="R6" s="3"/>
    </row>
    <row r="7" spans="1:18" ht="32" customHeight="1" x14ac:dyDescent="0.25">
      <c r="A7" s="22"/>
      <c r="B7" s="78" t="s">
        <v>117</v>
      </c>
      <c r="C7" s="750">
        <f>'Break-Even Analysis'!Y17</f>
        <v>0</v>
      </c>
      <c r="D7" s="86"/>
      <c r="E7" s="788" t="s">
        <v>73</v>
      </c>
      <c r="F7" s="86"/>
      <c r="G7" s="99"/>
      <c r="H7" s="81">
        <v>0</v>
      </c>
      <c r="I7" s="101"/>
      <c r="J7" s="85"/>
      <c r="K7" s="110"/>
      <c r="L7" s="81">
        <v>0</v>
      </c>
      <c r="M7" s="111"/>
      <c r="N7" s="76"/>
      <c r="O7" s="120"/>
      <c r="P7" s="81">
        <v>0</v>
      </c>
      <c r="Q7" s="119"/>
      <c r="R7" s="3"/>
    </row>
    <row r="8" spans="1:18" ht="11" customHeight="1" x14ac:dyDescent="0.25">
      <c r="A8" s="22"/>
      <c r="B8" s="78"/>
      <c r="C8" s="39"/>
      <c r="D8" s="74"/>
      <c r="E8" s="789"/>
      <c r="F8" s="74"/>
      <c r="G8" s="99"/>
      <c r="H8" s="96"/>
      <c r="I8" s="102"/>
      <c r="J8" s="77"/>
      <c r="K8" s="110"/>
      <c r="L8" s="98"/>
      <c r="M8" s="112"/>
      <c r="N8" s="75"/>
      <c r="O8" s="121"/>
      <c r="P8" s="94"/>
      <c r="Q8" s="119"/>
      <c r="R8" s="3"/>
    </row>
    <row r="9" spans="1:18" ht="32" customHeight="1" x14ac:dyDescent="0.25">
      <c r="A9" s="22"/>
      <c r="B9" s="78" t="s">
        <v>162</v>
      </c>
      <c r="C9" s="122"/>
      <c r="D9" s="87"/>
      <c r="E9" s="793"/>
      <c r="F9" s="87"/>
      <c r="G9" s="99"/>
      <c r="H9" s="81">
        <v>0</v>
      </c>
      <c r="I9" s="101"/>
      <c r="J9" s="85"/>
      <c r="K9" s="110"/>
      <c r="L9" s="81">
        <v>0</v>
      </c>
      <c r="M9" s="111"/>
      <c r="N9" s="76"/>
      <c r="O9" s="120"/>
      <c r="P9" s="81">
        <v>0</v>
      </c>
      <c r="Q9" s="119"/>
      <c r="R9" s="3"/>
    </row>
    <row r="10" spans="1:18" ht="11" customHeight="1" x14ac:dyDescent="0.25">
      <c r="A10" s="22"/>
      <c r="B10" s="78"/>
      <c r="C10" s="39"/>
      <c r="D10" s="74"/>
      <c r="E10" s="789"/>
      <c r="F10" s="74"/>
      <c r="G10" s="99"/>
      <c r="H10" s="96"/>
      <c r="I10" s="102"/>
      <c r="J10" s="77"/>
      <c r="K10" s="110"/>
      <c r="L10" s="98"/>
      <c r="M10" s="112"/>
      <c r="N10" s="75"/>
      <c r="O10" s="121"/>
      <c r="P10" s="94"/>
      <c r="Q10" s="119"/>
      <c r="R10" s="3"/>
    </row>
    <row r="11" spans="1:18" ht="32" customHeight="1" x14ac:dyDescent="0.25">
      <c r="A11" s="22"/>
      <c r="B11" s="78" t="s">
        <v>119</v>
      </c>
      <c r="C11" s="123" t="str">
        <f>IFERROR((C9-C13)/(1-C9), "-")</f>
        <v>-</v>
      </c>
      <c r="D11" s="87"/>
      <c r="E11" s="793"/>
      <c r="F11" s="87"/>
      <c r="G11" s="99"/>
      <c r="H11" s="81">
        <v>0</v>
      </c>
      <c r="I11" s="101"/>
      <c r="J11" s="85"/>
      <c r="K11" s="110"/>
      <c r="L11" s="81">
        <v>0</v>
      </c>
      <c r="M11" s="111"/>
      <c r="N11" s="76"/>
      <c r="O11" s="120"/>
      <c r="P11" s="81">
        <v>0</v>
      </c>
      <c r="Q11" s="119"/>
      <c r="R11" s="3"/>
    </row>
    <row r="12" spans="1:18" ht="11" customHeight="1" x14ac:dyDescent="0.25">
      <c r="A12" s="22"/>
      <c r="B12" s="78"/>
      <c r="C12" s="39"/>
      <c r="D12" s="74"/>
      <c r="E12" s="789"/>
      <c r="F12" s="74"/>
      <c r="G12" s="99"/>
      <c r="H12" s="96"/>
      <c r="I12" s="102"/>
      <c r="J12" s="77"/>
      <c r="K12" s="110"/>
      <c r="L12" s="98"/>
      <c r="M12" s="112"/>
      <c r="N12" s="75"/>
      <c r="O12" s="121"/>
      <c r="P12" s="94"/>
      <c r="Q12" s="119"/>
      <c r="R12" s="3"/>
    </row>
    <row r="13" spans="1:18" ht="32" customHeight="1" x14ac:dyDescent="0.25">
      <c r="A13" s="22"/>
      <c r="B13" s="78" t="s">
        <v>120</v>
      </c>
      <c r="C13" s="124" t="str">
        <f>'Break-Even Analysis'!AA21</f>
        <v>-</v>
      </c>
      <c r="D13" s="88"/>
      <c r="E13" s="88">
        <f>'Break-Even Analysis'!I21</f>
        <v>0.5</v>
      </c>
      <c r="F13" s="88"/>
      <c r="G13" s="99"/>
      <c r="H13" s="96"/>
      <c r="I13" s="102"/>
      <c r="J13" s="77"/>
      <c r="K13" s="110"/>
      <c r="L13" s="98"/>
      <c r="M13" s="112"/>
      <c r="N13" s="75"/>
      <c r="O13" s="121"/>
      <c r="P13" s="94"/>
      <c r="Q13" s="119"/>
      <c r="R13" s="3"/>
    </row>
    <row r="14" spans="1:18" ht="11" customHeight="1" x14ac:dyDescent="0.25">
      <c r="A14" s="22"/>
      <c r="B14" s="78"/>
      <c r="C14" s="39"/>
      <c r="D14" s="74"/>
      <c r="E14" s="789"/>
      <c r="F14" s="74"/>
      <c r="G14" s="99"/>
      <c r="H14" s="96"/>
      <c r="I14" s="102"/>
      <c r="J14" s="77"/>
      <c r="K14" s="110"/>
      <c r="L14" s="98"/>
      <c r="M14" s="112"/>
      <c r="N14" s="75"/>
      <c r="O14" s="121"/>
      <c r="P14" s="94"/>
      <c r="Q14" s="119"/>
      <c r="R14" s="3"/>
    </row>
    <row r="15" spans="1:18" ht="32" customHeight="1" x14ac:dyDescent="0.25">
      <c r="A15" s="22"/>
      <c r="B15" s="78" t="s">
        <v>121</v>
      </c>
      <c r="C15" s="337" t="str">
        <f>'Break-Even Analysis'!AA55</f>
        <v>-</v>
      </c>
      <c r="D15" s="89"/>
      <c r="E15" s="89">
        <f>'Break-Even Analysis'!I55</f>
        <v>0.25100000000000006</v>
      </c>
      <c r="F15" s="89"/>
      <c r="G15" s="99"/>
      <c r="H15" s="81">
        <v>0.25</v>
      </c>
      <c r="I15" s="101"/>
      <c r="J15" s="85"/>
      <c r="K15" s="110"/>
      <c r="L15" s="81">
        <v>-0.25</v>
      </c>
      <c r="M15" s="111"/>
      <c r="N15" s="76"/>
      <c r="O15" s="120"/>
      <c r="P15" s="81">
        <v>0.1</v>
      </c>
      <c r="Q15" s="119"/>
      <c r="R15" s="3"/>
    </row>
    <row r="16" spans="1:18" ht="11" customHeight="1" x14ac:dyDescent="0.25">
      <c r="A16" s="22"/>
      <c r="B16" s="78"/>
      <c r="C16" s="39"/>
      <c r="D16" s="74"/>
      <c r="E16" s="789"/>
      <c r="F16" s="74"/>
      <c r="G16" s="99"/>
      <c r="H16" s="95"/>
      <c r="I16" s="100"/>
      <c r="J16" s="74"/>
      <c r="K16" s="108"/>
      <c r="L16" s="97"/>
      <c r="M16" s="109"/>
      <c r="N16" s="70"/>
      <c r="O16" s="118"/>
      <c r="P16" s="93"/>
      <c r="Q16" s="119"/>
      <c r="R16" s="3"/>
    </row>
    <row r="17" spans="1:18" ht="32" customHeight="1" x14ac:dyDescent="0.25">
      <c r="A17" s="22"/>
      <c r="B17" s="78" t="s">
        <v>163</v>
      </c>
      <c r="C17" s="751"/>
      <c r="D17" s="90"/>
      <c r="E17" s="90" t="s">
        <v>73</v>
      </c>
      <c r="F17" s="90"/>
      <c r="G17" s="99"/>
      <c r="H17" s="81">
        <v>0</v>
      </c>
      <c r="I17" s="101"/>
      <c r="J17" s="85"/>
      <c r="K17" s="110"/>
      <c r="L17" s="81">
        <v>0</v>
      </c>
      <c r="M17" s="111"/>
      <c r="N17" s="76"/>
      <c r="O17" s="120"/>
      <c r="P17" s="81">
        <v>0</v>
      </c>
      <c r="Q17" s="119"/>
      <c r="R17" s="3"/>
    </row>
    <row r="18" spans="1:18" ht="11" customHeight="1" x14ac:dyDescent="0.25">
      <c r="A18" s="22"/>
      <c r="B18" s="78"/>
      <c r="C18" s="39"/>
      <c r="D18" s="74"/>
      <c r="E18" s="789"/>
      <c r="F18" s="74"/>
      <c r="G18" s="99"/>
      <c r="H18" s="95"/>
      <c r="I18" s="100"/>
      <c r="J18" s="74"/>
      <c r="K18" s="108"/>
      <c r="L18" s="97"/>
      <c r="M18" s="109"/>
      <c r="N18" s="70"/>
      <c r="O18" s="118"/>
      <c r="P18" s="93"/>
      <c r="Q18" s="119"/>
      <c r="R18" s="3"/>
    </row>
    <row r="19" spans="1:18" ht="32" customHeight="1" x14ac:dyDescent="0.25">
      <c r="A19" s="22"/>
      <c r="B19" s="78" t="s">
        <v>122</v>
      </c>
      <c r="C19" s="123" t="str">
        <f>'Break-Even Analysis'!AA75</f>
        <v>-</v>
      </c>
      <c r="D19" s="87"/>
      <c r="E19" s="87">
        <f>'Break-Even Analysis'!I75</f>
        <v>0.16900000000000001</v>
      </c>
      <c r="F19" s="87"/>
      <c r="G19" s="99"/>
      <c r="H19" s="81">
        <v>0</v>
      </c>
      <c r="I19" s="101"/>
      <c r="J19" s="85"/>
      <c r="K19" s="110"/>
      <c r="L19" s="81">
        <v>0</v>
      </c>
      <c r="M19" s="111"/>
      <c r="N19" s="76"/>
      <c r="O19" s="120"/>
      <c r="P19" s="81">
        <v>0</v>
      </c>
      <c r="Q19" s="119"/>
      <c r="R19" s="3"/>
    </row>
    <row r="20" spans="1:18" ht="11" customHeight="1" x14ac:dyDescent="0.25">
      <c r="A20" s="22"/>
      <c r="B20" s="78"/>
      <c r="C20" s="39"/>
      <c r="D20" s="74"/>
      <c r="E20" s="789"/>
      <c r="F20" s="74"/>
      <c r="G20" s="99"/>
      <c r="H20" s="95"/>
      <c r="I20" s="100"/>
      <c r="J20" s="74"/>
      <c r="K20" s="108"/>
      <c r="L20" s="97"/>
      <c r="M20" s="109"/>
      <c r="N20" s="70"/>
      <c r="O20" s="118"/>
      <c r="P20" s="93"/>
      <c r="Q20" s="119"/>
      <c r="R20" s="3"/>
    </row>
    <row r="21" spans="1:18" ht="11" customHeight="1" x14ac:dyDescent="0.25">
      <c r="A21" s="22"/>
      <c r="B21" s="78"/>
      <c r="C21" s="39"/>
      <c r="D21" s="74"/>
      <c r="E21" s="789"/>
      <c r="F21" s="74"/>
      <c r="G21" s="99"/>
      <c r="H21" s="95"/>
      <c r="I21" s="100"/>
      <c r="J21" s="74"/>
      <c r="K21" s="108"/>
      <c r="L21" s="97"/>
      <c r="M21" s="109"/>
      <c r="N21" s="70"/>
      <c r="O21" s="118"/>
      <c r="P21" s="93"/>
      <c r="Q21" s="119"/>
      <c r="R21" s="3"/>
    </row>
    <row r="22" spans="1:18" ht="32" customHeight="1" x14ac:dyDescent="0.25">
      <c r="A22" s="22"/>
      <c r="B22" s="78" t="s">
        <v>123</v>
      </c>
      <c r="C22" s="752"/>
      <c r="D22" s="86"/>
      <c r="E22" s="788" t="s">
        <v>73</v>
      </c>
      <c r="F22" s="86"/>
      <c r="G22" s="99"/>
      <c r="H22" s="95"/>
      <c r="I22" s="100"/>
      <c r="J22" s="74"/>
      <c r="K22" s="108"/>
      <c r="L22" s="97"/>
      <c r="M22" s="109"/>
      <c r="N22" s="70"/>
      <c r="O22" s="118"/>
      <c r="P22" s="93"/>
      <c r="Q22" s="119"/>
      <c r="R22" s="3"/>
    </row>
    <row r="23" spans="1:18" ht="11" customHeight="1" x14ac:dyDescent="0.25">
      <c r="A23" s="22"/>
      <c r="B23" s="78"/>
      <c r="C23" s="39"/>
      <c r="D23" s="74"/>
      <c r="E23" s="789"/>
      <c r="F23" s="74"/>
      <c r="G23" s="99"/>
      <c r="H23" s="95"/>
      <c r="I23" s="100"/>
      <c r="J23" s="74"/>
      <c r="K23" s="108"/>
      <c r="L23" s="97"/>
      <c r="M23" s="109"/>
      <c r="N23" s="70"/>
      <c r="O23" s="118"/>
      <c r="P23" s="93"/>
      <c r="Q23" s="119"/>
      <c r="R23" s="3"/>
    </row>
    <row r="24" spans="1:18" ht="32" customHeight="1" x14ac:dyDescent="0.25">
      <c r="A24" s="22"/>
      <c r="B24" s="78" t="s">
        <v>126</v>
      </c>
      <c r="C24" s="338" t="str">
        <f>IFERROR(C7/C22, "-")</f>
        <v>-</v>
      </c>
      <c r="D24" s="91"/>
      <c r="E24" s="790" t="s">
        <v>73</v>
      </c>
      <c r="F24" s="91"/>
      <c r="G24" s="99"/>
      <c r="H24" s="81">
        <v>0</v>
      </c>
      <c r="I24" s="101"/>
      <c r="J24" s="85"/>
      <c r="K24" s="110"/>
      <c r="L24" s="81">
        <v>0</v>
      </c>
      <c r="M24" s="111"/>
      <c r="N24" s="76"/>
      <c r="O24" s="120"/>
      <c r="P24" s="81">
        <v>0</v>
      </c>
      <c r="Q24" s="119"/>
      <c r="R24" s="3"/>
    </row>
    <row r="25" spans="1:18" ht="11" customHeight="1" x14ac:dyDescent="0.25">
      <c r="A25" s="22"/>
      <c r="B25" s="78"/>
      <c r="C25" s="39"/>
      <c r="D25" s="74"/>
      <c r="E25" s="789"/>
      <c r="F25" s="74"/>
      <c r="G25" s="99"/>
      <c r="H25" s="95"/>
      <c r="I25" s="100"/>
      <c r="J25" s="74"/>
      <c r="K25" s="108"/>
      <c r="L25" s="97"/>
      <c r="M25" s="109"/>
      <c r="N25" s="134"/>
      <c r="O25" s="118"/>
      <c r="P25" s="93"/>
      <c r="Q25" s="119"/>
      <c r="R25" s="3"/>
    </row>
    <row r="26" spans="1:18" ht="32" customHeight="1" x14ac:dyDescent="0.25">
      <c r="A26" s="22"/>
      <c r="B26" s="78" t="s">
        <v>124</v>
      </c>
      <c r="C26" s="125"/>
      <c r="D26" s="92"/>
      <c r="E26" s="92" t="s">
        <v>73</v>
      </c>
      <c r="F26" s="92"/>
      <c r="G26" s="99"/>
      <c r="H26" s="838" t="s">
        <v>165</v>
      </c>
      <c r="I26" s="100"/>
      <c r="J26" s="74"/>
      <c r="K26" s="108"/>
      <c r="L26" s="840" t="s">
        <v>166</v>
      </c>
      <c r="M26" s="109"/>
      <c r="N26" s="70"/>
      <c r="O26" s="135"/>
      <c r="P26" s="842" t="s">
        <v>164</v>
      </c>
      <c r="Q26" s="136"/>
      <c r="R26" s="3"/>
    </row>
    <row r="27" spans="1:18" ht="18" customHeight="1" x14ac:dyDescent="0.25">
      <c r="A27" s="22"/>
      <c r="B27" s="71"/>
      <c r="C27" s="74"/>
      <c r="D27" s="74"/>
      <c r="E27" s="74"/>
      <c r="F27" s="74"/>
      <c r="G27" s="99"/>
      <c r="H27" s="838"/>
      <c r="I27" s="100"/>
      <c r="J27" s="74"/>
      <c r="K27" s="108"/>
      <c r="L27" s="840"/>
      <c r="M27" s="109"/>
      <c r="N27" s="70"/>
      <c r="O27" s="135"/>
      <c r="P27" s="842"/>
      <c r="Q27" s="136"/>
      <c r="R27" s="3"/>
    </row>
    <row r="28" spans="1:18" ht="22" thickBot="1" x14ac:dyDescent="0.3">
      <c r="A28" s="22"/>
      <c r="B28" s="70"/>
      <c r="C28" s="74"/>
      <c r="D28" s="74"/>
      <c r="E28" s="74"/>
      <c r="F28" s="74"/>
      <c r="G28" s="103"/>
      <c r="H28" s="839"/>
      <c r="I28" s="104"/>
      <c r="J28" s="74"/>
      <c r="K28" s="113"/>
      <c r="L28" s="841"/>
      <c r="M28" s="114"/>
      <c r="N28" s="70"/>
      <c r="O28" s="137"/>
      <c r="P28" s="843"/>
      <c r="Q28" s="138"/>
      <c r="R28" s="3"/>
    </row>
    <row r="29" spans="1:18" ht="9" customHeight="1" x14ac:dyDescent="0.25">
      <c r="A29" s="23"/>
      <c r="B29" s="131"/>
      <c r="C29" s="132"/>
      <c r="D29" s="132"/>
      <c r="E29" s="132"/>
      <c r="F29" s="132"/>
      <c r="G29" s="131"/>
      <c r="H29" s="132"/>
      <c r="I29" s="132"/>
      <c r="J29" s="132"/>
      <c r="K29" s="131"/>
      <c r="L29" s="132"/>
      <c r="M29" s="131"/>
      <c r="N29" s="131"/>
      <c r="O29" s="131"/>
      <c r="P29" s="132"/>
      <c r="Q29" s="133"/>
      <c r="R29" s="4"/>
    </row>
    <row r="30" spans="1:18" x14ac:dyDescent="0.2">
      <c r="A30" s="834" t="s">
        <v>247</v>
      </c>
      <c r="B30" s="834"/>
      <c r="C30" s="834"/>
      <c r="D30" s="834"/>
      <c r="E30" s="834"/>
      <c r="F30" s="834"/>
      <c r="G30" s="834"/>
      <c r="H30" s="834"/>
      <c r="I30" s="834"/>
      <c r="J30" s="834"/>
      <c r="K30" s="834"/>
      <c r="L30" s="834"/>
      <c r="M30" s="834"/>
      <c r="N30" s="834"/>
      <c r="O30" s="834"/>
      <c r="P30" s="834"/>
      <c r="Q30" s="834"/>
      <c r="R30" s="834"/>
    </row>
  </sheetData>
  <mergeCells count="6">
    <mergeCell ref="A30:R30"/>
    <mergeCell ref="G3:Q3"/>
    <mergeCell ref="B2:Q2"/>
    <mergeCell ref="H26:H28"/>
    <mergeCell ref="L26:L28"/>
    <mergeCell ref="P26:P28"/>
  </mergeCells>
  <printOptions gridLines="1"/>
  <pageMargins left="0.48863636363636398" right="0.41071428571428598" top="0.441176470588235" bottom="0.55147058823529405" header="0.3" footer="0.3"/>
  <pageSetup scale="48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642B-9E54-4380-A9FD-B3466CF1A922}">
  <sheetPr>
    <pageSetUpPr fitToPage="1"/>
  </sheetPr>
  <dimension ref="A1:AS43"/>
  <sheetViews>
    <sheetView showGridLines="0" zoomScale="70" zoomScaleNormal="70" zoomScaleSheetLayoutView="87" workbookViewId="0">
      <selection activeCell="AQ45" sqref="AQ45"/>
    </sheetView>
  </sheetViews>
  <sheetFormatPr baseColWidth="10" defaultColWidth="8.83203125" defaultRowHeight="15" x14ac:dyDescent="0.2"/>
  <cols>
    <col min="1" max="2" width="1.33203125" style="33" customWidth="1"/>
    <col min="3" max="3" width="40.6640625" style="33" customWidth="1"/>
    <col min="4" max="6" width="1.33203125" style="33" customWidth="1"/>
    <col min="7" max="7" width="14.1640625" style="33" customWidth="1"/>
    <col min="8" max="8" width="2.83203125" style="33" customWidth="1"/>
    <col min="9" max="9" width="14.1640625" style="33" customWidth="1"/>
    <col min="10" max="10" width="2.83203125" style="33" customWidth="1"/>
    <col min="11" max="11" width="14.1640625" style="33" customWidth="1"/>
    <col min="12" max="12" width="2.83203125" style="33" customWidth="1"/>
    <col min="13" max="13" width="14.1640625" style="33" customWidth="1"/>
    <col min="14" max="14" width="1.33203125" style="33" customWidth="1"/>
    <col min="15" max="15" width="3.5" style="33" customWidth="1"/>
    <col min="16" max="16" width="1.33203125" style="33" customWidth="1"/>
    <col min="17" max="17" width="14.1640625" style="33" customWidth="1"/>
    <col min="18" max="18" width="2.83203125" style="33" customWidth="1"/>
    <col min="19" max="19" width="14.1640625" style="33" customWidth="1"/>
    <col min="20" max="20" width="2.83203125" style="33" customWidth="1"/>
    <col min="21" max="21" width="14.1640625" style="33" customWidth="1"/>
    <col min="22" max="22" width="2.83203125" style="33" customWidth="1"/>
    <col min="23" max="23" width="14.1640625" style="33" customWidth="1"/>
    <col min="24" max="24" width="1.5" style="33" customWidth="1"/>
    <col min="25" max="25" width="3.5" style="33" customWidth="1"/>
    <col min="26" max="26" width="1.5" style="33" customWidth="1"/>
    <col min="27" max="27" width="14.1640625" style="33" customWidth="1"/>
    <col min="28" max="28" width="2.83203125" style="33" customWidth="1"/>
    <col min="29" max="29" width="14.1640625" style="33" customWidth="1"/>
    <col min="30" max="30" width="2.83203125" style="33" customWidth="1"/>
    <col min="31" max="31" width="14.1640625" style="33" customWidth="1"/>
    <col min="32" max="32" width="2.83203125" style="33" customWidth="1"/>
    <col min="33" max="33" width="14.1640625" style="33" customWidth="1"/>
    <col min="34" max="34" width="1.6640625" style="33" customWidth="1"/>
    <col min="35" max="35" width="3.5" style="33" customWidth="1"/>
    <col min="36" max="36" width="1.6640625" style="33" customWidth="1"/>
    <col min="37" max="37" width="14.1640625" style="33" customWidth="1"/>
    <col min="38" max="38" width="2.83203125" style="33" customWidth="1"/>
    <col min="39" max="39" width="14.1640625" style="33" customWidth="1"/>
    <col min="40" max="40" width="2.83203125" style="33" customWidth="1"/>
    <col min="41" max="41" width="14.1640625" style="33" customWidth="1"/>
    <col min="42" max="42" width="2.83203125" style="33" customWidth="1"/>
    <col min="43" max="43" width="14.1640625" style="33" customWidth="1"/>
    <col min="44" max="44" width="2.33203125" style="33" customWidth="1"/>
    <col min="45" max="45" width="1.33203125" style="33" customWidth="1"/>
    <col min="46" max="16384" width="8.83203125" style="33"/>
  </cols>
  <sheetData>
    <row r="1" spans="1:45" s="190" customFormat="1" ht="13" customHeight="1" x14ac:dyDescent="0.2">
      <c r="A1" s="492"/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5"/>
    </row>
    <row r="2" spans="1:45" s="190" customFormat="1" ht="18" customHeight="1" x14ac:dyDescent="0.2">
      <c r="A2" s="496"/>
      <c r="B2" s="497"/>
      <c r="C2" s="497"/>
      <c r="D2" s="497"/>
      <c r="E2" s="497"/>
      <c r="F2" s="497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7"/>
      <c r="R2" s="499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184" t="s">
        <v>4</v>
      </c>
      <c r="AD2" s="183"/>
      <c r="AE2" s="183"/>
      <c r="AF2" s="500"/>
      <c r="AG2" s="857">
        <f>'Break-Even Data Worksheet'!C5</f>
        <v>0</v>
      </c>
      <c r="AH2" s="857"/>
      <c r="AI2" s="857"/>
      <c r="AJ2" s="857"/>
      <c r="AK2" s="857"/>
      <c r="AL2" s="857"/>
      <c r="AM2" s="857"/>
      <c r="AN2" s="857"/>
      <c r="AO2" s="857"/>
      <c r="AP2" s="857"/>
      <c r="AQ2" s="857"/>
      <c r="AR2" s="500"/>
      <c r="AS2" s="501"/>
    </row>
    <row r="3" spans="1:45" s="190" customFormat="1" ht="5" customHeight="1" x14ac:dyDescent="0.2">
      <c r="A3" s="496"/>
      <c r="B3" s="497"/>
      <c r="C3" s="497"/>
      <c r="D3" s="497"/>
      <c r="E3" s="497"/>
      <c r="F3" s="497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7"/>
      <c r="R3" s="498"/>
      <c r="S3" s="500"/>
      <c r="T3" s="500"/>
      <c r="U3" s="500"/>
      <c r="V3" s="500"/>
      <c r="W3" s="500"/>
      <c r="X3" s="500"/>
      <c r="Y3" s="500"/>
      <c r="Z3" s="500"/>
      <c r="AA3" s="500"/>
      <c r="AB3" s="500"/>
      <c r="AC3" s="184"/>
      <c r="AD3" s="502"/>
      <c r="AE3" s="502"/>
      <c r="AF3" s="500"/>
      <c r="AG3" s="500"/>
      <c r="AH3" s="500"/>
      <c r="AI3" s="500"/>
      <c r="AJ3" s="500"/>
      <c r="AK3" s="500"/>
      <c r="AL3" s="500"/>
      <c r="AM3" s="500"/>
      <c r="AN3" s="500"/>
      <c r="AO3" s="500"/>
      <c r="AP3" s="500"/>
      <c r="AQ3" s="500"/>
      <c r="AR3" s="500"/>
      <c r="AS3" s="501"/>
    </row>
    <row r="4" spans="1:45" s="190" customFormat="1" ht="18" customHeight="1" x14ac:dyDescent="0.2">
      <c r="A4" s="496"/>
      <c r="B4" s="497"/>
      <c r="C4" s="497"/>
      <c r="D4" s="497"/>
      <c r="E4" s="497"/>
      <c r="F4" s="497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7"/>
      <c r="R4" s="499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184" t="s">
        <v>5</v>
      </c>
      <c r="AD4" s="183"/>
      <c r="AE4" s="183"/>
      <c r="AF4" s="500"/>
      <c r="AG4" s="858">
        <f>'Break-Even Data Worksheet'!C7</f>
        <v>0</v>
      </c>
      <c r="AH4" s="858"/>
      <c r="AI4" s="858"/>
      <c r="AJ4" s="858"/>
      <c r="AK4" s="858"/>
      <c r="AL4" s="858"/>
      <c r="AM4" s="858"/>
      <c r="AN4" s="858"/>
      <c r="AO4" s="858"/>
      <c r="AP4" s="858"/>
      <c r="AQ4" s="858"/>
      <c r="AR4" s="500"/>
      <c r="AS4" s="501"/>
    </row>
    <row r="5" spans="1:45" s="190" customFormat="1" ht="5" customHeight="1" x14ac:dyDescent="0.2">
      <c r="A5" s="496"/>
      <c r="B5" s="497"/>
      <c r="C5" s="497"/>
      <c r="D5" s="497"/>
      <c r="E5" s="497"/>
      <c r="F5" s="497"/>
      <c r="G5" s="498"/>
      <c r="H5" s="498"/>
      <c r="I5" s="498"/>
      <c r="J5" s="498"/>
      <c r="K5" s="498"/>
      <c r="L5" s="498"/>
      <c r="M5" s="498"/>
      <c r="N5" s="498"/>
      <c r="O5" s="498"/>
      <c r="P5" s="498"/>
      <c r="Q5" s="497"/>
      <c r="R5" s="498"/>
      <c r="S5" s="500"/>
      <c r="T5" s="500"/>
      <c r="U5" s="500"/>
      <c r="V5" s="500"/>
      <c r="W5" s="500"/>
      <c r="X5" s="500"/>
      <c r="Y5" s="500"/>
      <c r="Z5" s="500"/>
      <c r="AA5" s="500"/>
      <c r="AB5" s="500"/>
      <c r="AC5" s="184"/>
      <c r="AD5" s="502"/>
      <c r="AE5" s="502"/>
      <c r="AF5" s="500"/>
      <c r="AG5" s="500"/>
      <c r="AH5" s="500"/>
      <c r="AI5" s="500"/>
      <c r="AJ5" s="500"/>
      <c r="AK5" s="500"/>
      <c r="AL5" s="500"/>
      <c r="AM5" s="500"/>
      <c r="AN5" s="500"/>
      <c r="AO5" s="500"/>
      <c r="AP5" s="500"/>
      <c r="AQ5" s="500"/>
      <c r="AR5" s="500"/>
      <c r="AS5" s="501"/>
    </row>
    <row r="6" spans="1:45" s="190" customFormat="1" ht="18" customHeight="1" x14ac:dyDescent="0.2">
      <c r="A6" s="496"/>
      <c r="B6" s="497"/>
      <c r="C6" s="497"/>
      <c r="D6" s="497"/>
      <c r="E6" s="497"/>
      <c r="F6" s="497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9"/>
      <c r="R6" s="499"/>
      <c r="S6" s="500"/>
      <c r="T6" s="500"/>
      <c r="U6" s="500"/>
      <c r="V6" s="500"/>
      <c r="W6" s="500"/>
      <c r="X6" s="500"/>
      <c r="Y6" s="500"/>
      <c r="Z6" s="500"/>
      <c r="AA6" s="500"/>
      <c r="AB6" s="500"/>
      <c r="AC6" s="184" t="s">
        <v>6</v>
      </c>
      <c r="AD6" s="183"/>
      <c r="AE6" s="183"/>
      <c r="AF6" s="500"/>
      <c r="AG6" s="859">
        <f>'Break-Even Data Worksheet'!C9</f>
        <v>0</v>
      </c>
      <c r="AH6" s="859"/>
      <c r="AI6" s="859"/>
      <c r="AJ6" s="859"/>
      <c r="AK6" s="859"/>
      <c r="AL6" s="859"/>
      <c r="AM6" s="859"/>
      <c r="AN6" s="859"/>
      <c r="AO6" s="859"/>
      <c r="AP6" s="859"/>
      <c r="AQ6" s="859"/>
      <c r="AR6" s="500"/>
      <c r="AS6" s="501"/>
    </row>
    <row r="7" spans="1:45" s="190" customFormat="1" ht="5" customHeight="1" x14ac:dyDescent="0.2">
      <c r="A7" s="496"/>
      <c r="B7" s="497"/>
      <c r="C7" s="497"/>
      <c r="D7" s="497"/>
      <c r="E7" s="497"/>
      <c r="F7" s="497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7"/>
      <c r="R7" s="498"/>
      <c r="S7" s="500"/>
      <c r="T7" s="500"/>
      <c r="U7" s="500"/>
      <c r="V7" s="500"/>
      <c r="W7" s="500"/>
      <c r="X7" s="500"/>
      <c r="Y7" s="500"/>
      <c r="Z7" s="500"/>
      <c r="AA7" s="500"/>
      <c r="AB7" s="500"/>
      <c r="AC7" s="184"/>
      <c r="AD7" s="502"/>
      <c r="AE7" s="502"/>
      <c r="AF7" s="500"/>
      <c r="AG7" s="500"/>
      <c r="AH7" s="500"/>
      <c r="AI7" s="500"/>
      <c r="AJ7" s="500"/>
      <c r="AK7" s="500"/>
      <c r="AL7" s="500"/>
      <c r="AM7" s="500"/>
      <c r="AN7" s="500"/>
      <c r="AO7" s="500"/>
      <c r="AP7" s="500"/>
      <c r="AQ7" s="500"/>
      <c r="AR7" s="500"/>
      <c r="AS7" s="501"/>
    </row>
    <row r="8" spans="1:45" s="190" customFormat="1" ht="18" customHeight="1" x14ac:dyDescent="0.2">
      <c r="A8" s="496"/>
      <c r="B8" s="497"/>
      <c r="C8" s="497"/>
      <c r="D8" s="497"/>
      <c r="E8" s="497"/>
      <c r="F8" s="497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7"/>
      <c r="R8" s="499"/>
      <c r="S8" s="500"/>
      <c r="T8" s="500"/>
      <c r="U8" s="500"/>
      <c r="V8" s="500"/>
      <c r="W8" s="500"/>
      <c r="X8" s="500"/>
      <c r="Y8" s="500"/>
      <c r="Z8" s="500"/>
      <c r="AA8" s="500"/>
      <c r="AB8" s="500"/>
      <c r="AC8" s="184" t="s">
        <v>63</v>
      </c>
      <c r="AD8" s="183"/>
      <c r="AE8" s="183"/>
      <c r="AF8" s="500"/>
      <c r="AG8" s="858">
        <f>'Break-Even Data Worksheet'!C11</f>
        <v>0</v>
      </c>
      <c r="AH8" s="858"/>
      <c r="AI8" s="858"/>
      <c r="AJ8" s="858"/>
      <c r="AK8" s="858"/>
      <c r="AL8" s="858"/>
      <c r="AM8" s="858"/>
      <c r="AN8" s="858"/>
      <c r="AO8" s="858"/>
      <c r="AP8" s="858"/>
      <c r="AQ8" s="858"/>
      <c r="AR8" s="500"/>
      <c r="AS8" s="501"/>
    </row>
    <row r="9" spans="1:45" s="190" customFormat="1" ht="5" customHeight="1" x14ac:dyDescent="0.2">
      <c r="A9" s="496"/>
      <c r="B9" s="497"/>
      <c r="C9" s="497"/>
      <c r="D9" s="497"/>
      <c r="E9" s="497"/>
      <c r="F9" s="497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497"/>
      <c r="R9" s="498"/>
      <c r="S9" s="500"/>
      <c r="T9" s="500"/>
      <c r="U9" s="500"/>
      <c r="V9" s="500"/>
      <c r="W9" s="500"/>
      <c r="X9" s="500"/>
      <c r="Y9" s="500"/>
      <c r="Z9" s="500"/>
      <c r="AA9" s="500"/>
      <c r="AB9" s="500"/>
      <c r="AC9" s="184"/>
      <c r="AD9" s="502"/>
      <c r="AE9" s="502"/>
      <c r="AF9" s="500"/>
      <c r="AG9" s="500"/>
      <c r="AH9" s="500"/>
      <c r="AI9" s="500"/>
      <c r="AJ9" s="500"/>
      <c r="AK9" s="500"/>
      <c r="AL9" s="500"/>
      <c r="AM9" s="500"/>
      <c r="AN9" s="500"/>
      <c r="AO9" s="500"/>
      <c r="AP9" s="500"/>
      <c r="AQ9" s="500"/>
      <c r="AR9" s="500"/>
      <c r="AS9" s="501"/>
    </row>
    <row r="10" spans="1:45" s="190" customFormat="1" ht="18" customHeight="1" x14ac:dyDescent="0.2">
      <c r="A10" s="496"/>
      <c r="B10" s="497"/>
      <c r="C10" s="497"/>
      <c r="D10" s="497"/>
      <c r="E10" s="497"/>
      <c r="F10" s="497"/>
      <c r="G10" s="498"/>
      <c r="H10" s="498"/>
      <c r="I10" s="498"/>
      <c r="J10" s="498"/>
      <c r="K10" s="498"/>
      <c r="L10" s="498"/>
      <c r="M10" s="498"/>
      <c r="N10" s="498"/>
      <c r="O10" s="498"/>
      <c r="P10" s="498"/>
      <c r="Q10" s="497"/>
      <c r="R10" s="499"/>
      <c r="S10" s="500"/>
      <c r="T10" s="500"/>
      <c r="U10" s="500"/>
      <c r="V10" s="500"/>
      <c r="W10" s="500"/>
      <c r="X10" s="500"/>
      <c r="Y10" s="500"/>
      <c r="Z10" s="500"/>
      <c r="AA10" s="500"/>
      <c r="AB10" s="500"/>
      <c r="AC10" s="184" t="s">
        <v>64</v>
      </c>
      <c r="AD10" s="183"/>
      <c r="AE10" s="183"/>
      <c r="AF10" s="500"/>
      <c r="AG10" s="858" t="str">
        <f>IF('Break-Even Data Worksheet'!G13=1,"Men's",IF('Break-Even Data Worksheet'!G13=2,"Women's",IF('Break-Even Data Worksheet'!G13=3,"Footwear",IF('Break-Even Data Worksheet'!G13=4,"Gift",IF('Break-Even Data Worksheet'!G13=5,'Break-Even Data Worksheet'!E13)))))</f>
        <v>Women's</v>
      </c>
      <c r="AH10" s="858"/>
      <c r="AI10" s="858"/>
      <c r="AJ10" s="858"/>
      <c r="AK10" s="858"/>
      <c r="AL10" s="858"/>
      <c r="AM10" s="858"/>
      <c r="AN10" s="858"/>
      <c r="AO10" s="858"/>
      <c r="AP10" s="858"/>
      <c r="AQ10" s="858"/>
      <c r="AR10" s="500"/>
      <c r="AS10" s="501"/>
    </row>
    <row r="11" spans="1:45" s="190" customFormat="1" ht="12" customHeight="1" x14ac:dyDescent="0.2">
      <c r="A11" s="496"/>
      <c r="B11" s="497"/>
      <c r="C11" s="497"/>
      <c r="D11" s="497"/>
      <c r="E11" s="497"/>
      <c r="F11" s="497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499"/>
      <c r="R11" s="499"/>
      <c r="S11" s="183"/>
      <c r="T11" s="183"/>
      <c r="U11" s="183"/>
      <c r="V11" s="500"/>
      <c r="W11" s="503"/>
      <c r="X11" s="503"/>
      <c r="Y11" s="503"/>
      <c r="Z11" s="503"/>
      <c r="AA11" s="503"/>
      <c r="AB11" s="503"/>
      <c r="AC11" s="503"/>
      <c r="AD11" s="503"/>
      <c r="AE11" s="503"/>
      <c r="AF11" s="503"/>
      <c r="AG11" s="503"/>
      <c r="AH11" s="503"/>
      <c r="AI11" s="500"/>
      <c r="AJ11" s="500"/>
      <c r="AK11" s="500"/>
      <c r="AL11" s="500"/>
      <c r="AM11" s="500"/>
      <c r="AN11" s="500"/>
      <c r="AO11" s="500"/>
      <c r="AP11" s="500"/>
      <c r="AQ11" s="500"/>
      <c r="AR11" s="500"/>
      <c r="AS11" s="501"/>
    </row>
    <row r="12" spans="1:45" ht="30" customHeight="1" x14ac:dyDescent="0.2">
      <c r="A12" s="199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504"/>
      <c r="R12" s="504"/>
      <c r="S12" s="504"/>
      <c r="T12" s="504"/>
      <c r="U12" s="504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S12" s="210"/>
    </row>
    <row r="13" spans="1:45" ht="8" customHeight="1" thickBot="1" x14ac:dyDescent="0.25">
      <c r="A13" s="199"/>
      <c r="AS13" s="210"/>
    </row>
    <row r="14" spans="1:45" s="39" customFormat="1" ht="40" customHeight="1" x14ac:dyDescent="0.2">
      <c r="A14" s="339"/>
      <c r="F14" s="157"/>
      <c r="G14" s="849" t="s">
        <v>169</v>
      </c>
      <c r="H14" s="849"/>
      <c r="I14" s="849"/>
      <c r="J14" s="161"/>
      <c r="K14" s="850">
        <f>G32</f>
        <v>0</v>
      </c>
      <c r="L14" s="850"/>
      <c r="M14" s="850"/>
      <c r="N14" s="162"/>
      <c r="O14" s="340"/>
      <c r="P14" s="163"/>
      <c r="Q14" s="845" t="s">
        <v>169</v>
      </c>
      <c r="R14" s="845"/>
      <c r="S14" s="845"/>
      <c r="T14" s="164"/>
      <c r="U14" s="846" t="str">
        <f>Q32</f>
        <v>-</v>
      </c>
      <c r="V14" s="846"/>
      <c r="W14" s="846"/>
      <c r="X14" s="165"/>
      <c r="Y14" s="340"/>
      <c r="Z14" s="166"/>
      <c r="AA14" s="854" t="s">
        <v>169</v>
      </c>
      <c r="AB14" s="854"/>
      <c r="AC14" s="854"/>
      <c r="AD14" s="167"/>
      <c r="AE14" s="855" t="str">
        <f>AA32</f>
        <v>-</v>
      </c>
      <c r="AF14" s="855"/>
      <c r="AG14" s="855"/>
      <c r="AH14" s="168"/>
      <c r="AI14" s="340"/>
      <c r="AJ14" s="171"/>
      <c r="AK14" s="853" t="s">
        <v>169</v>
      </c>
      <c r="AL14" s="853"/>
      <c r="AM14" s="853"/>
      <c r="AN14" s="169"/>
      <c r="AO14" s="852" t="str">
        <f>AK32</f>
        <v>-</v>
      </c>
      <c r="AP14" s="852"/>
      <c r="AQ14" s="852"/>
      <c r="AR14" s="172"/>
      <c r="AS14" s="341"/>
    </row>
    <row r="15" spans="1:45" s="506" customFormat="1" ht="47" customHeight="1" x14ac:dyDescent="0.2">
      <c r="A15" s="505"/>
      <c r="F15" s="507"/>
      <c r="G15" s="856" t="s">
        <v>167</v>
      </c>
      <c r="H15" s="856"/>
      <c r="I15" s="856"/>
      <c r="J15" s="856"/>
      <c r="K15" s="856"/>
      <c r="L15" s="856"/>
      <c r="M15" s="856"/>
      <c r="N15" s="508"/>
      <c r="O15" s="509"/>
      <c r="P15" s="510"/>
      <c r="Q15" s="844" t="s">
        <v>189</v>
      </c>
      <c r="R15" s="844"/>
      <c r="S15" s="844"/>
      <c r="T15" s="844"/>
      <c r="U15" s="844"/>
      <c r="V15" s="844"/>
      <c r="W15" s="844"/>
      <c r="X15" s="511"/>
      <c r="Y15" s="509"/>
      <c r="Z15" s="512"/>
      <c r="AA15" s="847" t="s">
        <v>190</v>
      </c>
      <c r="AB15" s="847"/>
      <c r="AC15" s="847"/>
      <c r="AD15" s="847"/>
      <c r="AE15" s="847"/>
      <c r="AF15" s="847"/>
      <c r="AG15" s="847"/>
      <c r="AH15" s="513"/>
      <c r="AI15" s="514"/>
      <c r="AJ15" s="515"/>
      <c r="AK15" s="851" t="s">
        <v>168</v>
      </c>
      <c r="AL15" s="851"/>
      <c r="AM15" s="851"/>
      <c r="AN15" s="851"/>
      <c r="AO15" s="851"/>
      <c r="AP15" s="851"/>
      <c r="AQ15" s="851"/>
      <c r="AR15" s="516"/>
      <c r="AS15" s="517"/>
    </row>
    <row r="16" spans="1:45" s="525" customFormat="1" ht="40" customHeight="1" x14ac:dyDescent="0.2">
      <c r="A16" s="518"/>
      <c r="B16" s="519"/>
      <c r="C16" s="520"/>
      <c r="D16" s="521"/>
      <c r="E16" s="521"/>
      <c r="F16" s="522"/>
      <c r="G16" s="342" t="s">
        <v>7</v>
      </c>
      <c r="H16" s="342"/>
      <c r="I16" s="342" t="s">
        <v>8</v>
      </c>
      <c r="J16" s="342"/>
      <c r="K16" s="342" t="s">
        <v>9</v>
      </c>
      <c r="L16" s="342"/>
      <c r="M16" s="342" t="s">
        <v>10</v>
      </c>
      <c r="N16" s="144"/>
      <c r="O16" s="343"/>
      <c r="P16" s="158"/>
      <c r="Q16" s="344" t="s">
        <v>7</v>
      </c>
      <c r="R16" s="344"/>
      <c r="S16" s="344" t="s">
        <v>8</v>
      </c>
      <c r="T16" s="344"/>
      <c r="U16" s="344" t="s">
        <v>9</v>
      </c>
      <c r="V16" s="344"/>
      <c r="W16" s="344" t="s">
        <v>10</v>
      </c>
      <c r="X16" s="159"/>
      <c r="Y16" s="343"/>
      <c r="Z16" s="145"/>
      <c r="AA16" s="345" t="s">
        <v>7</v>
      </c>
      <c r="AB16" s="345"/>
      <c r="AC16" s="345" t="s">
        <v>8</v>
      </c>
      <c r="AD16" s="345"/>
      <c r="AE16" s="345" t="s">
        <v>9</v>
      </c>
      <c r="AF16" s="345"/>
      <c r="AG16" s="345" t="s">
        <v>10</v>
      </c>
      <c r="AH16" s="146"/>
      <c r="AI16" s="523"/>
      <c r="AJ16" s="173"/>
      <c r="AK16" s="346" t="s">
        <v>7</v>
      </c>
      <c r="AL16" s="346"/>
      <c r="AM16" s="346" t="s">
        <v>8</v>
      </c>
      <c r="AN16" s="346"/>
      <c r="AO16" s="346" t="s">
        <v>9</v>
      </c>
      <c r="AP16" s="346"/>
      <c r="AQ16" s="346" t="s">
        <v>10</v>
      </c>
      <c r="AR16" s="174"/>
      <c r="AS16" s="524"/>
    </row>
    <row r="17" spans="1:45" s="525" customFormat="1" ht="10" customHeight="1" x14ac:dyDescent="0.2">
      <c r="A17" s="518"/>
      <c r="B17" s="519"/>
      <c r="C17" s="520"/>
      <c r="D17" s="521"/>
      <c r="E17" s="521"/>
      <c r="F17" s="526"/>
      <c r="G17" s="347"/>
      <c r="H17" s="347"/>
      <c r="I17" s="347"/>
      <c r="J17" s="347"/>
      <c r="K17" s="347"/>
      <c r="L17" s="347"/>
      <c r="M17" s="347"/>
      <c r="N17" s="348"/>
      <c r="O17" s="343"/>
      <c r="P17" s="349"/>
      <c r="Q17" s="350"/>
      <c r="R17" s="350"/>
      <c r="S17" s="350"/>
      <c r="T17" s="350"/>
      <c r="U17" s="350"/>
      <c r="V17" s="350"/>
      <c r="W17" s="350"/>
      <c r="X17" s="351"/>
      <c r="Y17" s="343"/>
      <c r="Z17" s="352"/>
      <c r="AA17" s="347"/>
      <c r="AB17" s="347"/>
      <c r="AC17" s="347"/>
      <c r="AD17" s="347"/>
      <c r="AE17" s="347"/>
      <c r="AF17" s="347"/>
      <c r="AG17" s="347"/>
      <c r="AH17" s="527"/>
      <c r="AI17" s="523"/>
      <c r="AJ17" s="353"/>
      <c r="AK17" s="354"/>
      <c r="AL17" s="354"/>
      <c r="AM17" s="354"/>
      <c r="AN17" s="354"/>
      <c r="AO17" s="354"/>
      <c r="AP17" s="354"/>
      <c r="AQ17" s="354"/>
      <c r="AR17" s="355"/>
      <c r="AS17" s="524"/>
    </row>
    <row r="18" spans="1:45" s="360" customFormat="1" ht="40" customHeight="1" x14ac:dyDescent="0.2">
      <c r="A18" s="528"/>
      <c r="C18" s="360" t="s">
        <v>3</v>
      </c>
      <c r="F18" s="529"/>
      <c r="G18" s="691">
        <f>'Break-Even Analysis'!Y17</f>
        <v>0</v>
      </c>
      <c r="H18" s="356"/>
      <c r="I18" s="141">
        <v>1</v>
      </c>
      <c r="J18" s="357"/>
      <c r="N18" s="358"/>
      <c r="O18" s="356"/>
      <c r="P18" s="359"/>
      <c r="Q18" s="700">
        <f>('PPW Data Worksheet'!C7*'PPW Data Worksheet'!H7+'PPW Data Worksheet'!C7)</f>
        <v>0</v>
      </c>
      <c r="R18" s="356"/>
      <c r="S18" s="153" t="str">
        <f>IFERROR((Q18/G18), "-")</f>
        <v>-</v>
      </c>
      <c r="X18" s="361"/>
      <c r="Y18" s="356"/>
      <c r="Z18" s="362"/>
      <c r="AA18" s="704">
        <f>'PPW Data Worksheet'!C7+'PPW Data Worksheet'!C7*'PPW Data Worksheet'!L7</f>
        <v>0</v>
      </c>
      <c r="AB18" s="357"/>
      <c r="AC18" s="148" t="str">
        <f>IFERROR(AA18/G18, "-")</f>
        <v>-</v>
      </c>
      <c r="AD18" s="357"/>
      <c r="AE18" s="357"/>
      <c r="AF18" s="357"/>
      <c r="AG18" s="357"/>
      <c r="AH18" s="530"/>
      <c r="AI18" s="357"/>
      <c r="AJ18" s="363"/>
      <c r="AK18" s="707">
        <f>'PPW Data Worksheet'!C7+('PPW Data Worksheet'!C7*'PPW Data Worksheet'!P7)</f>
        <v>0</v>
      </c>
      <c r="AL18" s="357"/>
      <c r="AM18" s="175" t="str">
        <f>IFERROR(AK18/G18, "-")</f>
        <v>-</v>
      </c>
      <c r="AN18" s="357"/>
      <c r="AO18" s="357"/>
      <c r="AP18" s="357"/>
      <c r="AQ18" s="357"/>
      <c r="AR18" s="364"/>
      <c r="AS18" s="531"/>
    </row>
    <row r="19" spans="1:45" s="360" customFormat="1" ht="10" customHeight="1" x14ac:dyDescent="0.2">
      <c r="A19" s="528"/>
      <c r="F19" s="529"/>
      <c r="G19" s="695"/>
      <c r="H19" s="356"/>
      <c r="I19" s="139"/>
      <c r="J19" s="357"/>
      <c r="N19" s="358"/>
      <c r="O19" s="356"/>
      <c r="P19" s="359"/>
      <c r="Q19" s="690"/>
      <c r="R19" s="356"/>
      <c r="S19" s="139"/>
      <c r="X19" s="361"/>
      <c r="Y19" s="356"/>
      <c r="Z19" s="362"/>
      <c r="AA19" s="695"/>
      <c r="AB19" s="357"/>
      <c r="AC19" s="139"/>
      <c r="AD19" s="357"/>
      <c r="AE19" s="357"/>
      <c r="AF19" s="357"/>
      <c r="AG19" s="357"/>
      <c r="AH19" s="530"/>
      <c r="AI19" s="357"/>
      <c r="AJ19" s="363"/>
      <c r="AK19" s="695"/>
      <c r="AL19" s="357"/>
      <c r="AM19" s="139"/>
      <c r="AN19" s="357"/>
      <c r="AO19" s="357"/>
      <c r="AP19" s="357"/>
      <c r="AQ19" s="357"/>
      <c r="AR19" s="364"/>
      <c r="AS19" s="531"/>
    </row>
    <row r="20" spans="1:45" s="360" customFormat="1" ht="40" customHeight="1" x14ac:dyDescent="0.2">
      <c r="A20" s="528"/>
      <c r="B20" s="371"/>
      <c r="C20" s="371" t="s">
        <v>118</v>
      </c>
      <c r="D20" s="371"/>
      <c r="E20" s="371"/>
      <c r="F20" s="532"/>
      <c r="G20" s="696"/>
      <c r="H20" s="367"/>
      <c r="I20" s="142">
        <f>'PPW Data Worksheet'!C9</f>
        <v>0</v>
      </c>
      <c r="J20" s="368"/>
      <c r="K20" s="142">
        <f>'PPW Data Worksheet'!E9</f>
        <v>0</v>
      </c>
      <c r="L20" s="369"/>
      <c r="M20" s="142">
        <f>IFERROR(I20-K20, "-")</f>
        <v>0</v>
      </c>
      <c r="N20" s="143"/>
      <c r="O20" s="370"/>
      <c r="P20" s="151"/>
      <c r="Q20" s="791"/>
      <c r="R20" s="367"/>
      <c r="S20" s="154">
        <f>I20+('PPW Data Worksheet'!H9*'PPW Data Worksheet'!C9)</f>
        <v>0</v>
      </c>
      <c r="T20" s="371"/>
      <c r="U20" s="154">
        <f>K20</f>
        <v>0</v>
      </c>
      <c r="V20" s="372"/>
      <c r="W20" s="154">
        <f t="shared" ref="W20:W22" si="0">IFERROR(S20-U20, "-")</f>
        <v>0</v>
      </c>
      <c r="X20" s="152"/>
      <c r="Y20" s="367"/>
      <c r="Z20" s="147"/>
      <c r="AA20" s="791"/>
      <c r="AB20" s="368"/>
      <c r="AC20" s="149">
        <f>I20+('PPW Data Worksheet'!C9*'PPW Data Worksheet'!L9)</f>
        <v>0</v>
      </c>
      <c r="AD20" s="368"/>
      <c r="AE20" s="149">
        <f>K20</f>
        <v>0</v>
      </c>
      <c r="AF20" s="369"/>
      <c r="AG20" s="149">
        <f>IFERROR(AC20-AE20, "-")</f>
        <v>0</v>
      </c>
      <c r="AH20" s="533"/>
      <c r="AI20" s="368"/>
      <c r="AJ20" s="170"/>
      <c r="AK20" s="791"/>
      <c r="AL20" s="368"/>
      <c r="AM20" s="176">
        <f>I20+('PPW Data Worksheet'!C9*'PPW Data Worksheet'!P9)</f>
        <v>0</v>
      </c>
      <c r="AN20" s="368"/>
      <c r="AO20" s="176">
        <f>AE20</f>
        <v>0</v>
      </c>
      <c r="AP20" s="369"/>
      <c r="AQ20" s="176">
        <f t="shared" ref="AQ20:AQ22" si="1">IFERROR(AM20-AO20, "-")</f>
        <v>0</v>
      </c>
      <c r="AR20" s="160"/>
      <c r="AS20" s="531"/>
    </row>
    <row r="21" spans="1:45" s="360" customFormat="1" ht="10" customHeight="1" x14ac:dyDescent="0.2">
      <c r="A21" s="528"/>
      <c r="F21" s="529"/>
      <c r="G21" s="695"/>
      <c r="H21" s="356"/>
      <c r="I21" s="373"/>
      <c r="J21" s="357"/>
      <c r="K21" s="373"/>
      <c r="L21" s="373"/>
      <c r="M21" s="373"/>
      <c r="N21" s="374"/>
      <c r="O21" s="375"/>
      <c r="P21" s="359"/>
      <c r="Q21" s="690"/>
      <c r="R21" s="356"/>
      <c r="S21" s="373"/>
      <c r="U21" s="373"/>
      <c r="V21" s="376"/>
      <c r="W21" s="376"/>
      <c r="X21" s="361"/>
      <c r="Y21" s="356"/>
      <c r="Z21" s="362"/>
      <c r="AA21" s="695"/>
      <c r="AB21" s="357"/>
      <c r="AC21" s="373"/>
      <c r="AD21" s="357"/>
      <c r="AE21" s="373"/>
      <c r="AF21" s="373"/>
      <c r="AG21" s="373"/>
      <c r="AH21" s="530"/>
      <c r="AI21" s="357"/>
      <c r="AJ21" s="363"/>
      <c r="AK21" s="695"/>
      <c r="AL21" s="357"/>
      <c r="AM21" s="373"/>
      <c r="AN21" s="357"/>
      <c r="AO21" s="373"/>
      <c r="AP21" s="373"/>
      <c r="AQ21" s="373"/>
      <c r="AR21" s="364"/>
      <c r="AS21" s="531"/>
    </row>
    <row r="22" spans="1:45" s="360" customFormat="1" ht="40" customHeight="1" x14ac:dyDescent="0.2">
      <c r="A22" s="528"/>
      <c r="C22" s="360" t="s">
        <v>119</v>
      </c>
      <c r="F22" s="529"/>
      <c r="G22" s="691" t="str">
        <f>IFERROR(G18*I22, "-")</f>
        <v>-</v>
      </c>
      <c r="H22" s="356"/>
      <c r="I22" s="377" t="str">
        <f>'PPW Data Worksheet'!C11</f>
        <v>-</v>
      </c>
      <c r="J22" s="357"/>
      <c r="K22" s="377">
        <f>'PPW Data Worksheet'!E11</f>
        <v>0</v>
      </c>
      <c r="L22" s="373"/>
      <c r="M22" s="377" t="str">
        <f>IFERROR(I22-K22, "-")</f>
        <v>-</v>
      </c>
      <c r="N22" s="374"/>
      <c r="O22" s="375"/>
      <c r="P22" s="359"/>
      <c r="Q22" s="700" t="str">
        <f>IFERROR(Q18*S22, "-")</f>
        <v>-</v>
      </c>
      <c r="R22" s="356"/>
      <c r="S22" s="378" t="str">
        <f>IFERROR(I22+('PPW Data Worksheet'!C11*'PPW Data Worksheet'!H11), "-")</f>
        <v>-</v>
      </c>
      <c r="U22" s="378">
        <f t="shared" ref="U22" si="2">K22</f>
        <v>0</v>
      </c>
      <c r="V22" s="376"/>
      <c r="W22" s="378" t="str">
        <f t="shared" si="0"/>
        <v>-</v>
      </c>
      <c r="X22" s="361"/>
      <c r="Y22" s="356"/>
      <c r="Z22" s="362"/>
      <c r="AA22" s="704" t="str">
        <f>IFERROR(AC22*AA18, "-")</f>
        <v>-</v>
      </c>
      <c r="AB22" s="357"/>
      <c r="AC22" s="379" t="str">
        <f>IFERROR(I22+('PPW Data Worksheet'!C11*'PPW Data Worksheet'!L11), "-")</f>
        <v>-</v>
      </c>
      <c r="AD22" s="357"/>
      <c r="AE22" s="379">
        <f t="shared" ref="AE22:AE32" si="3">K22</f>
        <v>0</v>
      </c>
      <c r="AF22" s="373"/>
      <c r="AG22" s="379" t="str">
        <f>IFERROR(AC22-AE22, "-")</f>
        <v>-</v>
      </c>
      <c r="AH22" s="530"/>
      <c r="AI22" s="357"/>
      <c r="AJ22" s="363"/>
      <c r="AK22" s="707" t="str">
        <f>IFERROR(AM22*AK18, "-")</f>
        <v>-</v>
      </c>
      <c r="AL22" s="357"/>
      <c r="AM22" s="380" t="str">
        <f>IFERROR(I22+('PPW Data Worksheet'!C11*'PPW Data Worksheet'!P11), "-")</f>
        <v>-</v>
      </c>
      <c r="AN22" s="357"/>
      <c r="AO22" s="380">
        <f t="shared" ref="AO22" si="4">AE22</f>
        <v>0</v>
      </c>
      <c r="AP22" s="373"/>
      <c r="AQ22" s="380" t="str">
        <f t="shared" si="1"/>
        <v>-</v>
      </c>
      <c r="AR22" s="364"/>
      <c r="AS22" s="531"/>
    </row>
    <row r="23" spans="1:45" s="360" customFormat="1" ht="10" customHeight="1" x14ac:dyDescent="0.2">
      <c r="A23" s="528"/>
      <c r="F23" s="529"/>
      <c r="G23" s="695"/>
      <c r="H23" s="356"/>
      <c r="I23" s="373"/>
      <c r="J23" s="357"/>
      <c r="K23" s="373"/>
      <c r="L23" s="373"/>
      <c r="M23" s="373"/>
      <c r="N23" s="374"/>
      <c r="O23" s="375"/>
      <c r="P23" s="359"/>
      <c r="Q23" s="690"/>
      <c r="R23" s="356"/>
      <c r="S23" s="373"/>
      <c r="U23" s="373"/>
      <c r="V23" s="376"/>
      <c r="W23" s="376"/>
      <c r="X23" s="361"/>
      <c r="Y23" s="356"/>
      <c r="Z23" s="362"/>
      <c r="AA23" s="695"/>
      <c r="AB23" s="357"/>
      <c r="AC23" s="373"/>
      <c r="AD23" s="357"/>
      <c r="AE23" s="373"/>
      <c r="AF23" s="373"/>
      <c r="AG23" s="373"/>
      <c r="AH23" s="530"/>
      <c r="AI23" s="357"/>
      <c r="AJ23" s="363"/>
      <c r="AK23" s="695"/>
      <c r="AL23" s="357"/>
      <c r="AM23" s="373"/>
      <c r="AN23" s="357"/>
      <c r="AO23" s="373"/>
      <c r="AP23" s="373"/>
      <c r="AQ23" s="373"/>
      <c r="AR23" s="364"/>
      <c r="AS23" s="531"/>
    </row>
    <row r="24" spans="1:45" s="360" customFormat="1" ht="40" customHeight="1" x14ac:dyDescent="0.2">
      <c r="A24" s="528"/>
      <c r="B24" s="371"/>
      <c r="C24" s="371" t="s">
        <v>125</v>
      </c>
      <c r="D24" s="371"/>
      <c r="E24" s="371"/>
      <c r="F24" s="532"/>
      <c r="G24" s="697">
        <f>'Break-Even Analysis'!Y21</f>
        <v>0</v>
      </c>
      <c r="H24" s="367"/>
      <c r="I24" s="142" t="str">
        <f>'PPW Data Worksheet'!C13</f>
        <v>-</v>
      </c>
      <c r="J24" s="368"/>
      <c r="K24" s="142">
        <f>'Break-Even Analysis'!I21</f>
        <v>0.5</v>
      </c>
      <c r="L24" s="369"/>
      <c r="M24" s="142" t="str">
        <f>IFERROR(I24-K24, "-")</f>
        <v>-</v>
      </c>
      <c r="N24" s="143"/>
      <c r="O24" s="370"/>
      <c r="P24" s="151"/>
      <c r="Q24" s="701" t="str">
        <f>IFERROR(Q18*S24, "-")</f>
        <v>-</v>
      </c>
      <c r="R24" s="367"/>
      <c r="S24" s="154" t="str">
        <f>IFERROR(((S22*((1-S20)))-S20)*-1, "-")</f>
        <v>-</v>
      </c>
      <c r="T24" s="368"/>
      <c r="U24" s="154">
        <f>K24</f>
        <v>0.5</v>
      </c>
      <c r="V24" s="369"/>
      <c r="W24" s="154" t="str">
        <f>IFERROR(S24-U24, "-")</f>
        <v>-</v>
      </c>
      <c r="X24" s="152"/>
      <c r="Y24" s="367"/>
      <c r="Z24" s="147"/>
      <c r="AA24" s="705" t="str">
        <f>IFERROR(AA18*AC24, "-")</f>
        <v>-</v>
      </c>
      <c r="AB24" s="368"/>
      <c r="AC24" s="149" t="str">
        <f>IFERROR(((AC22*((1-AC20)))-AC20)*-1, "-")</f>
        <v>-</v>
      </c>
      <c r="AD24" s="368"/>
      <c r="AE24" s="149">
        <f t="shared" si="3"/>
        <v>0.5</v>
      </c>
      <c r="AF24" s="369"/>
      <c r="AG24" s="149" t="str">
        <f>IFERROR(AC24-AE24, "-")</f>
        <v>-</v>
      </c>
      <c r="AH24" s="533"/>
      <c r="AI24" s="368"/>
      <c r="AJ24" s="170"/>
      <c r="AK24" s="708" t="str">
        <f>IFERROR(AK18*AM24, "-")</f>
        <v>-</v>
      </c>
      <c r="AL24" s="368"/>
      <c r="AM24" s="176" t="str">
        <f>IFERROR(((AM22*((1-AM20)))-AM20)*-1, "-")</f>
        <v>-</v>
      </c>
      <c r="AN24" s="368"/>
      <c r="AO24" s="176">
        <f>AE24</f>
        <v>0.5</v>
      </c>
      <c r="AP24" s="369"/>
      <c r="AQ24" s="176" t="str">
        <f>IFERROR(AM24-AO24, "-")</f>
        <v>-</v>
      </c>
      <c r="AR24" s="160"/>
      <c r="AS24" s="531"/>
    </row>
    <row r="25" spans="1:45" s="360" customFormat="1" ht="10" customHeight="1" x14ac:dyDescent="0.2">
      <c r="A25" s="528"/>
      <c r="F25" s="529"/>
      <c r="G25" s="695"/>
      <c r="H25" s="356"/>
      <c r="I25" s="373"/>
      <c r="J25" s="357"/>
      <c r="K25" s="373"/>
      <c r="L25" s="373"/>
      <c r="M25" s="373"/>
      <c r="N25" s="374"/>
      <c r="O25" s="375"/>
      <c r="P25" s="359"/>
      <c r="Q25" s="690"/>
      <c r="R25" s="356"/>
      <c r="S25" s="373"/>
      <c r="T25" s="357"/>
      <c r="U25" s="373"/>
      <c r="V25" s="373"/>
      <c r="W25" s="381"/>
      <c r="X25" s="361"/>
      <c r="Y25" s="356"/>
      <c r="Z25" s="362"/>
      <c r="AA25" s="695"/>
      <c r="AB25" s="357"/>
      <c r="AC25" s="373"/>
      <c r="AD25" s="357"/>
      <c r="AE25" s="373"/>
      <c r="AF25" s="373"/>
      <c r="AG25" s="373"/>
      <c r="AH25" s="530"/>
      <c r="AI25" s="357"/>
      <c r="AJ25" s="363"/>
      <c r="AK25" s="695"/>
      <c r="AL25" s="357"/>
      <c r="AM25" s="373"/>
      <c r="AN25" s="357"/>
      <c r="AO25" s="373"/>
      <c r="AP25" s="373"/>
      <c r="AQ25" s="373"/>
      <c r="AR25" s="364"/>
      <c r="AS25" s="531"/>
    </row>
    <row r="26" spans="1:45" s="360" customFormat="1" ht="40" customHeight="1" x14ac:dyDescent="0.2">
      <c r="A26" s="528"/>
      <c r="C26" s="360" t="s">
        <v>121</v>
      </c>
      <c r="F26" s="529"/>
      <c r="G26" s="691">
        <f>'Break-Even Analysis'!Y55</f>
        <v>0</v>
      </c>
      <c r="H26" s="356"/>
      <c r="I26" s="377" t="str">
        <f>'PPW Data Worksheet'!C15</f>
        <v>-</v>
      </c>
      <c r="J26" s="357"/>
      <c r="K26" s="377">
        <f>'Break-Even Analysis'!I55</f>
        <v>0.25100000000000006</v>
      </c>
      <c r="L26" s="373"/>
      <c r="M26" s="377" t="str">
        <f t="shared" ref="M26:M30" si="5">IFERROR(I26-K26, "-")</f>
        <v>-</v>
      </c>
      <c r="N26" s="374"/>
      <c r="O26" s="375"/>
      <c r="P26" s="359"/>
      <c r="Q26" s="700">
        <f>((1+'PPW Data Worksheet'!H15)*G26)+'PPW Data Worksheet'!C17</f>
        <v>0</v>
      </c>
      <c r="R26" s="356"/>
      <c r="S26" s="378" t="str">
        <f>IFERROR(Q26/Q18, "-")</f>
        <v>-</v>
      </c>
      <c r="T26" s="357"/>
      <c r="U26" s="378">
        <f t="shared" ref="U26:U32" si="6">K26</f>
        <v>0.25100000000000006</v>
      </c>
      <c r="V26" s="373"/>
      <c r="W26" s="378" t="str">
        <f t="shared" ref="W26:W32" si="7">IFERROR(S26-U26, "-")</f>
        <v>-</v>
      </c>
      <c r="X26" s="361"/>
      <c r="Y26" s="356"/>
      <c r="Z26" s="362"/>
      <c r="AA26" s="704">
        <f>('Break-Even Analysis'!E55+'Break-Even Analysis'!E55*'PPW Data Worksheet'!L15)+'PPW Data Worksheet'!C17</f>
        <v>0</v>
      </c>
      <c r="AB26" s="357"/>
      <c r="AC26" s="379" t="str">
        <f>IFERROR(AA26/AA18, "-")</f>
        <v>-</v>
      </c>
      <c r="AD26" s="357"/>
      <c r="AE26" s="379">
        <f t="shared" si="3"/>
        <v>0.25100000000000006</v>
      </c>
      <c r="AF26" s="373"/>
      <c r="AG26" s="379" t="str">
        <f t="shared" ref="AG26:AG32" si="8">IFERROR(AC26-AE26, "-")</f>
        <v>-</v>
      </c>
      <c r="AH26" s="530"/>
      <c r="AI26" s="357"/>
      <c r="AJ26" s="363"/>
      <c r="AK26" s="707">
        <f>G26*(1+'PPW Data Worksheet'!P15)+'PPW Data Worksheet'!C17</f>
        <v>0</v>
      </c>
      <c r="AL26" s="357"/>
      <c r="AM26" s="380" t="str">
        <f>IFERROR(AK26/AK18, "-")</f>
        <v>-</v>
      </c>
      <c r="AN26" s="357"/>
      <c r="AO26" s="380">
        <f t="shared" ref="AO26:AO32" si="9">AE26</f>
        <v>0.25100000000000006</v>
      </c>
      <c r="AP26" s="373"/>
      <c r="AQ26" s="380" t="str">
        <f t="shared" ref="AQ26:AQ32" si="10">IFERROR(AM26-AO26, "-")</f>
        <v>-</v>
      </c>
      <c r="AR26" s="364"/>
      <c r="AS26" s="531"/>
    </row>
    <row r="27" spans="1:45" s="360" customFormat="1" ht="10" customHeight="1" x14ac:dyDescent="0.2">
      <c r="A27" s="528"/>
      <c r="F27" s="529"/>
      <c r="G27" s="695"/>
      <c r="H27" s="356"/>
      <c r="I27" s="373"/>
      <c r="J27" s="357"/>
      <c r="K27" s="373"/>
      <c r="L27" s="373"/>
      <c r="M27" s="373"/>
      <c r="N27" s="374"/>
      <c r="O27" s="375"/>
      <c r="P27" s="359"/>
      <c r="Q27" s="690"/>
      <c r="R27" s="356"/>
      <c r="S27" s="373"/>
      <c r="T27" s="357"/>
      <c r="U27" s="373"/>
      <c r="V27" s="373"/>
      <c r="W27" s="381"/>
      <c r="X27" s="361"/>
      <c r="Y27" s="356"/>
      <c r="Z27" s="362"/>
      <c r="AA27" s="695"/>
      <c r="AB27" s="357"/>
      <c r="AC27" s="373"/>
      <c r="AD27" s="357"/>
      <c r="AE27" s="373"/>
      <c r="AF27" s="373"/>
      <c r="AG27" s="373"/>
      <c r="AH27" s="530"/>
      <c r="AI27" s="357"/>
      <c r="AJ27" s="363"/>
      <c r="AK27" s="695"/>
      <c r="AL27" s="357"/>
      <c r="AM27" s="373"/>
      <c r="AN27" s="357"/>
      <c r="AO27" s="373"/>
      <c r="AP27" s="373"/>
      <c r="AQ27" s="373"/>
      <c r="AR27" s="364"/>
      <c r="AS27" s="531"/>
    </row>
    <row r="28" spans="1:45" s="360" customFormat="1" ht="40" customHeight="1" x14ac:dyDescent="0.2">
      <c r="A28" s="528"/>
      <c r="B28" s="371"/>
      <c r="C28" s="371" t="s">
        <v>122</v>
      </c>
      <c r="D28" s="371"/>
      <c r="E28" s="371"/>
      <c r="F28" s="532"/>
      <c r="G28" s="697">
        <f>'Break-Even Analysis'!Y75</f>
        <v>0</v>
      </c>
      <c r="H28" s="367"/>
      <c r="I28" s="142" t="str">
        <f>'PPW Data Worksheet'!C19</f>
        <v>-</v>
      </c>
      <c r="J28" s="368"/>
      <c r="K28" s="142">
        <f>'Break-Even Analysis'!I75</f>
        <v>0.16900000000000001</v>
      </c>
      <c r="L28" s="369"/>
      <c r="M28" s="142" t="str">
        <f t="shared" si="5"/>
        <v>-</v>
      </c>
      <c r="N28" s="143"/>
      <c r="O28" s="370"/>
      <c r="P28" s="151"/>
      <c r="Q28" s="701" t="str">
        <f>IFERROR(Q18*S28, "-")</f>
        <v>-</v>
      </c>
      <c r="R28" s="367"/>
      <c r="S28" s="154" t="str">
        <f>IFERROR(I28+('PPW Data Worksheet'!C19*'PPW Data Worksheet'!H19), "-")</f>
        <v>-</v>
      </c>
      <c r="T28" s="371"/>
      <c r="U28" s="154">
        <f t="shared" si="6"/>
        <v>0.16900000000000001</v>
      </c>
      <c r="V28" s="372"/>
      <c r="W28" s="154" t="str">
        <f t="shared" si="7"/>
        <v>-</v>
      </c>
      <c r="X28" s="152"/>
      <c r="Y28" s="367"/>
      <c r="Z28" s="147"/>
      <c r="AA28" s="705" t="str">
        <f>IFERROR(AC28*AA18, "-")</f>
        <v>-</v>
      </c>
      <c r="AB28" s="368"/>
      <c r="AC28" s="149" t="str">
        <f>IFERROR(I28+('PPW Data Worksheet'!C19*'PPW Data Worksheet'!L19), "-")</f>
        <v>-</v>
      </c>
      <c r="AD28" s="368"/>
      <c r="AE28" s="149">
        <f t="shared" si="3"/>
        <v>0.16900000000000001</v>
      </c>
      <c r="AF28" s="369"/>
      <c r="AG28" s="149" t="str">
        <f t="shared" si="8"/>
        <v>-</v>
      </c>
      <c r="AH28" s="533"/>
      <c r="AI28" s="368"/>
      <c r="AJ28" s="170"/>
      <c r="AK28" s="708" t="str">
        <f>IFERROR(AM28*AK18, "-")</f>
        <v>-</v>
      </c>
      <c r="AL28" s="368"/>
      <c r="AM28" s="176" t="str">
        <f>IFERROR(I28+('PPW Data Worksheet'!C19*'PPW Data Worksheet'!P19), "-")</f>
        <v>-</v>
      </c>
      <c r="AN28" s="368"/>
      <c r="AO28" s="176">
        <f t="shared" si="9"/>
        <v>0.16900000000000001</v>
      </c>
      <c r="AP28" s="369"/>
      <c r="AQ28" s="176" t="str">
        <f t="shared" si="10"/>
        <v>-</v>
      </c>
      <c r="AR28" s="160"/>
      <c r="AS28" s="531"/>
    </row>
    <row r="29" spans="1:45" s="360" customFormat="1" ht="10" customHeight="1" x14ac:dyDescent="0.2">
      <c r="A29" s="528"/>
      <c r="F29" s="529"/>
      <c r="G29" s="695"/>
      <c r="H29" s="356"/>
      <c r="I29" s="373"/>
      <c r="J29" s="357"/>
      <c r="K29" s="373"/>
      <c r="L29" s="373"/>
      <c r="M29" s="373"/>
      <c r="N29" s="374"/>
      <c r="O29" s="375"/>
      <c r="P29" s="359"/>
      <c r="Q29" s="690"/>
      <c r="R29" s="356"/>
      <c r="S29" s="373"/>
      <c r="U29" s="373"/>
      <c r="V29" s="376"/>
      <c r="W29" s="376"/>
      <c r="X29" s="361"/>
      <c r="Y29" s="356"/>
      <c r="Z29" s="362"/>
      <c r="AA29" s="695"/>
      <c r="AB29" s="357"/>
      <c r="AC29" s="373"/>
      <c r="AD29" s="357"/>
      <c r="AE29" s="373"/>
      <c r="AF29" s="373"/>
      <c r="AG29" s="373"/>
      <c r="AH29" s="530"/>
      <c r="AI29" s="357"/>
      <c r="AJ29" s="363"/>
      <c r="AK29" s="695"/>
      <c r="AL29" s="357"/>
      <c r="AM29" s="373"/>
      <c r="AN29" s="357"/>
      <c r="AO29" s="373"/>
      <c r="AP29" s="373"/>
      <c r="AQ29" s="373"/>
      <c r="AR29" s="364"/>
      <c r="AS29" s="531"/>
    </row>
    <row r="30" spans="1:45" s="360" customFormat="1" ht="40" customHeight="1" x14ac:dyDescent="0.2">
      <c r="A30" s="528"/>
      <c r="C30" s="360" t="s">
        <v>32</v>
      </c>
      <c r="F30" s="529"/>
      <c r="G30" s="691">
        <f>'Break-Even Analysis'!Y77</f>
        <v>0</v>
      </c>
      <c r="H30" s="356"/>
      <c r="I30" s="377" t="str">
        <f>'Break-Even Analysis'!G77</f>
        <v>-</v>
      </c>
      <c r="J30" s="357"/>
      <c r="K30" s="377">
        <f>'Break-Even Analysis'!I77</f>
        <v>0.42000000000000004</v>
      </c>
      <c r="L30" s="373"/>
      <c r="M30" s="377" t="str">
        <f t="shared" si="5"/>
        <v>-</v>
      </c>
      <c r="N30" s="374"/>
      <c r="O30" s="375"/>
      <c r="P30" s="359"/>
      <c r="Q30" s="700">
        <f>SUM(Q26:Q28)</f>
        <v>0</v>
      </c>
      <c r="R30" s="356"/>
      <c r="S30" s="378" t="str">
        <f>IFERROR(Q30/Q18, "-")</f>
        <v>-</v>
      </c>
      <c r="U30" s="378">
        <f t="shared" si="6"/>
        <v>0.42000000000000004</v>
      </c>
      <c r="V30" s="376"/>
      <c r="W30" s="378" t="str">
        <f t="shared" si="7"/>
        <v>-</v>
      </c>
      <c r="X30" s="361"/>
      <c r="Y30" s="356"/>
      <c r="Z30" s="362"/>
      <c r="AA30" s="704">
        <f>IFERROR(SUM(AA26:AA28), "-")</f>
        <v>0</v>
      </c>
      <c r="AB30" s="357"/>
      <c r="AC30" s="379">
        <f>IFERROR(SUM(AC26:AC28), "-")</f>
        <v>0</v>
      </c>
      <c r="AD30" s="357"/>
      <c r="AE30" s="379">
        <f t="shared" si="3"/>
        <v>0.42000000000000004</v>
      </c>
      <c r="AF30" s="373"/>
      <c r="AG30" s="379">
        <f t="shared" si="8"/>
        <v>-0.42000000000000004</v>
      </c>
      <c r="AH30" s="530"/>
      <c r="AI30" s="357"/>
      <c r="AJ30" s="363"/>
      <c r="AK30" s="707">
        <f>SUM(AK26:AK28)</f>
        <v>0</v>
      </c>
      <c r="AL30" s="357"/>
      <c r="AM30" s="380" t="str">
        <f>IFERROR(AK30/AK18, "-")</f>
        <v>-</v>
      </c>
      <c r="AN30" s="357"/>
      <c r="AO30" s="380">
        <f t="shared" si="9"/>
        <v>0.42000000000000004</v>
      </c>
      <c r="AP30" s="373"/>
      <c r="AQ30" s="380" t="str">
        <f t="shared" si="10"/>
        <v>-</v>
      </c>
      <c r="AR30" s="364"/>
      <c r="AS30" s="531"/>
    </row>
    <row r="31" spans="1:45" s="360" customFormat="1" ht="10" customHeight="1" x14ac:dyDescent="0.2">
      <c r="A31" s="528"/>
      <c r="F31" s="529"/>
      <c r="G31" s="695"/>
      <c r="H31" s="356"/>
      <c r="I31" s="373"/>
      <c r="J31" s="357"/>
      <c r="K31" s="373"/>
      <c r="L31" s="373"/>
      <c r="M31" s="373"/>
      <c r="N31" s="374"/>
      <c r="O31" s="375"/>
      <c r="P31" s="359"/>
      <c r="Q31" s="690"/>
      <c r="R31" s="356"/>
      <c r="S31" s="373"/>
      <c r="U31" s="373"/>
      <c r="V31" s="376"/>
      <c r="W31" s="376"/>
      <c r="X31" s="361"/>
      <c r="Y31" s="356"/>
      <c r="Z31" s="362"/>
      <c r="AA31" s="695"/>
      <c r="AB31" s="357"/>
      <c r="AC31" s="373"/>
      <c r="AD31" s="357"/>
      <c r="AE31" s="373"/>
      <c r="AF31" s="373"/>
      <c r="AG31" s="373"/>
      <c r="AH31" s="530"/>
      <c r="AI31" s="357"/>
      <c r="AJ31" s="363"/>
      <c r="AK31" s="695"/>
      <c r="AL31" s="357"/>
      <c r="AM31" s="373"/>
      <c r="AN31" s="357"/>
      <c r="AO31" s="373"/>
      <c r="AP31" s="373"/>
      <c r="AQ31" s="373"/>
      <c r="AR31" s="364"/>
      <c r="AS31" s="531"/>
    </row>
    <row r="32" spans="1:45" s="360" customFormat="1" ht="40" customHeight="1" x14ac:dyDescent="0.2">
      <c r="A32" s="528"/>
      <c r="B32" s="371"/>
      <c r="C32" s="371" t="s">
        <v>21</v>
      </c>
      <c r="D32" s="371"/>
      <c r="E32" s="371"/>
      <c r="F32" s="532"/>
      <c r="G32" s="697">
        <f>'Break-Even Analysis'!Y31</f>
        <v>0</v>
      </c>
      <c r="H32" s="367"/>
      <c r="I32" s="142" t="str">
        <f>'Break-Even Analysis'!G31</f>
        <v>-</v>
      </c>
      <c r="J32" s="368"/>
      <c r="K32" s="142">
        <f>'Break-Even Analysis'!I31</f>
        <v>7.999999999999996E-2</v>
      </c>
      <c r="L32" s="369"/>
      <c r="M32" s="142" t="str">
        <f>IFERROR(I32-K32, "-")</f>
        <v>-</v>
      </c>
      <c r="N32" s="143"/>
      <c r="O32" s="370"/>
      <c r="P32" s="151"/>
      <c r="Q32" s="701" t="str">
        <f>IFERROR(Q24-Q30, "-")</f>
        <v>-</v>
      </c>
      <c r="R32" s="367"/>
      <c r="S32" s="154" t="str">
        <f>IFERROR(+(Q32/Q18),"-")</f>
        <v>-</v>
      </c>
      <c r="T32" s="368"/>
      <c r="U32" s="154">
        <f t="shared" si="6"/>
        <v>7.999999999999996E-2</v>
      </c>
      <c r="V32" s="369"/>
      <c r="W32" s="154" t="str">
        <f t="shared" si="7"/>
        <v>-</v>
      </c>
      <c r="X32" s="152"/>
      <c r="Y32" s="367"/>
      <c r="Z32" s="147"/>
      <c r="AA32" s="705" t="str">
        <f>IFERROR(AA24-AA30, "-")</f>
        <v>-</v>
      </c>
      <c r="AB32" s="368"/>
      <c r="AC32" s="149" t="str">
        <f>IFERROR(+(AA32/AA18),"-")</f>
        <v>-</v>
      </c>
      <c r="AD32" s="368"/>
      <c r="AE32" s="149">
        <f t="shared" si="3"/>
        <v>7.999999999999996E-2</v>
      </c>
      <c r="AF32" s="369"/>
      <c r="AG32" s="149" t="str">
        <f t="shared" si="8"/>
        <v>-</v>
      </c>
      <c r="AH32" s="533"/>
      <c r="AI32" s="368"/>
      <c r="AJ32" s="170"/>
      <c r="AK32" s="708" t="str">
        <f>IFERROR(AK24-AK30, "-")</f>
        <v>-</v>
      </c>
      <c r="AL32" s="368"/>
      <c r="AM32" s="176" t="str">
        <f>IFERROR(AK32/AK18, "-")</f>
        <v>-</v>
      </c>
      <c r="AN32" s="368"/>
      <c r="AO32" s="176">
        <f t="shared" si="9"/>
        <v>7.999999999999996E-2</v>
      </c>
      <c r="AP32" s="369"/>
      <c r="AQ32" s="176" t="str">
        <f t="shared" si="10"/>
        <v>-</v>
      </c>
      <c r="AR32" s="160"/>
      <c r="AS32" s="531"/>
    </row>
    <row r="33" spans="1:45" s="360" customFormat="1" ht="10" customHeight="1" x14ac:dyDescent="0.2">
      <c r="A33" s="528"/>
      <c r="F33" s="529"/>
      <c r="G33" s="695"/>
      <c r="H33" s="356"/>
      <c r="I33" s="373"/>
      <c r="J33" s="357"/>
      <c r="K33" s="373"/>
      <c r="L33" s="373"/>
      <c r="M33" s="373"/>
      <c r="N33" s="374"/>
      <c r="O33" s="375"/>
      <c r="P33" s="359"/>
      <c r="Q33" s="690"/>
      <c r="R33" s="356"/>
      <c r="S33" s="373"/>
      <c r="T33" s="357"/>
      <c r="U33" s="373"/>
      <c r="V33" s="373"/>
      <c r="W33" s="381"/>
      <c r="X33" s="361"/>
      <c r="Y33" s="356"/>
      <c r="Z33" s="362"/>
      <c r="AA33" s="695"/>
      <c r="AB33" s="357"/>
      <c r="AC33" s="373"/>
      <c r="AD33" s="357"/>
      <c r="AE33" s="373"/>
      <c r="AF33" s="373"/>
      <c r="AG33" s="373"/>
      <c r="AH33" s="530"/>
      <c r="AI33" s="357"/>
      <c r="AJ33" s="363"/>
      <c r="AK33" s="695"/>
      <c r="AL33" s="357"/>
      <c r="AM33" s="373"/>
      <c r="AN33" s="357"/>
      <c r="AO33" s="373"/>
      <c r="AP33" s="373"/>
      <c r="AQ33" s="373"/>
      <c r="AR33" s="364"/>
      <c r="AS33" s="531"/>
    </row>
    <row r="34" spans="1:45" s="189" customFormat="1" ht="31" customHeight="1" x14ac:dyDescent="0.2">
      <c r="A34" s="534"/>
      <c r="C34" s="535" t="s">
        <v>127</v>
      </c>
      <c r="D34" s="535"/>
      <c r="E34" s="535"/>
      <c r="F34" s="536"/>
      <c r="G34" s="698"/>
      <c r="H34" s="382"/>
      <c r="I34" s="383"/>
      <c r="J34" s="382"/>
      <c r="K34" s="383"/>
      <c r="L34" s="384"/>
      <c r="M34" s="383"/>
      <c r="N34" s="385"/>
      <c r="O34" s="386"/>
      <c r="P34" s="387"/>
      <c r="Q34" s="702" t="str">
        <f>IFERROR(Q32-G32, "-")</f>
        <v>-</v>
      </c>
      <c r="R34" s="382"/>
      <c r="S34" s="388" t="str">
        <f>IFERROR((Q32-G32)/ABS(G32), "-")</f>
        <v>-</v>
      </c>
      <c r="T34" s="383"/>
      <c r="X34" s="389"/>
      <c r="Y34" s="382"/>
      <c r="Z34" s="390"/>
      <c r="AA34" s="706" t="str">
        <f>IFERROR(AA32-G32, "-")</f>
        <v>-</v>
      </c>
      <c r="AB34" s="384"/>
      <c r="AC34" s="391" t="str">
        <f>IFERROR((AA32-G32)/ABS(G32), "-")</f>
        <v>-</v>
      </c>
      <c r="AD34" s="383"/>
      <c r="AE34" s="383"/>
      <c r="AF34" s="383"/>
      <c r="AG34" s="383"/>
      <c r="AH34" s="537"/>
      <c r="AI34" s="384"/>
      <c r="AJ34" s="392"/>
      <c r="AK34" s="709" t="str">
        <f>IFERROR(AK32-G32, "-")</f>
        <v>-</v>
      </c>
      <c r="AL34" s="384"/>
      <c r="AM34" s="393" t="str">
        <f>IFERROR((AK32-G32)/ABS(G32), "-")</f>
        <v>-</v>
      </c>
      <c r="AN34" s="383"/>
      <c r="AO34" s="383"/>
      <c r="AP34" s="383"/>
      <c r="AQ34" s="383"/>
      <c r="AR34" s="394"/>
      <c r="AS34" s="538"/>
    </row>
    <row r="35" spans="1:45" s="525" customFormat="1" ht="33" customHeight="1" x14ac:dyDescent="0.2">
      <c r="A35" s="518"/>
      <c r="C35" s="539"/>
      <c r="D35" s="539"/>
      <c r="E35" s="539"/>
      <c r="F35" s="540"/>
      <c r="G35" s="699"/>
      <c r="H35" s="395"/>
      <c r="I35" s="396"/>
      <c r="J35" s="395"/>
      <c r="K35" s="396"/>
      <c r="L35" s="343"/>
      <c r="M35" s="396"/>
      <c r="N35" s="397"/>
      <c r="O35" s="398"/>
      <c r="P35" s="399"/>
      <c r="Q35" s="692"/>
      <c r="R35" s="395"/>
      <c r="S35" s="396"/>
      <c r="T35" s="396"/>
      <c r="X35" s="400"/>
      <c r="Y35" s="395"/>
      <c r="Z35" s="401"/>
      <c r="AA35" s="699"/>
      <c r="AB35" s="343"/>
      <c r="AC35" s="396"/>
      <c r="AD35" s="396"/>
      <c r="AE35" s="396"/>
      <c r="AF35" s="396"/>
      <c r="AG35" s="396"/>
      <c r="AH35" s="527"/>
      <c r="AI35" s="343"/>
      <c r="AJ35" s="403"/>
      <c r="AK35" s="402"/>
      <c r="AL35" s="343"/>
      <c r="AM35" s="396"/>
      <c r="AN35" s="396"/>
      <c r="AO35" s="396"/>
      <c r="AP35" s="396"/>
      <c r="AQ35" s="396"/>
      <c r="AR35" s="404"/>
      <c r="AS35" s="524"/>
    </row>
    <row r="36" spans="1:45" s="539" customFormat="1" ht="22" customHeight="1" x14ac:dyDescent="0.2">
      <c r="A36" s="541"/>
      <c r="C36" s="542"/>
      <c r="F36" s="543"/>
      <c r="G36" s="693" t="s">
        <v>129</v>
      </c>
      <c r="H36" s="544"/>
      <c r="I36" s="342"/>
      <c r="J36" s="544"/>
      <c r="K36" s="544"/>
      <c r="L36" s="544"/>
      <c r="M36" s="544"/>
      <c r="N36" s="545"/>
      <c r="P36" s="546"/>
      <c r="Q36" s="703" t="s">
        <v>129</v>
      </c>
      <c r="R36" s="405"/>
      <c r="S36" s="344" t="s">
        <v>130</v>
      </c>
      <c r="T36" s="405"/>
      <c r="U36" s="344" t="s">
        <v>131</v>
      </c>
      <c r="V36" s="405"/>
      <c r="W36" s="405" t="s">
        <v>132</v>
      </c>
      <c r="X36" s="547"/>
      <c r="Z36" s="548"/>
      <c r="AA36" s="345" t="s">
        <v>129</v>
      </c>
      <c r="AB36" s="345"/>
      <c r="AC36" s="345" t="s">
        <v>130</v>
      </c>
      <c r="AD36" s="345"/>
      <c r="AE36" s="345" t="s">
        <v>131</v>
      </c>
      <c r="AF36" s="345"/>
      <c r="AG36" s="345" t="s">
        <v>132</v>
      </c>
      <c r="AH36" s="549"/>
      <c r="AI36" s="343"/>
      <c r="AJ36" s="550"/>
      <c r="AK36" s="346" t="s">
        <v>129</v>
      </c>
      <c r="AL36" s="346"/>
      <c r="AM36" s="346" t="s">
        <v>130</v>
      </c>
      <c r="AN36" s="346"/>
      <c r="AO36" s="346" t="s">
        <v>131</v>
      </c>
      <c r="AP36" s="346"/>
      <c r="AQ36" s="346" t="s">
        <v>132</v>
      </c>
      <c r="AR36" s="551"/>
      <c r="AS36" s="552"/>
    </row>
    <row r="37" spans="1:45" s="525" customFormat="1" ht="10" customHeight="1" x14ac:dyDescent="0.2">
      <c r="A37" s="518"/>
      <c r="C37" s="553"/>
      <c r="F37" s="554"/>
      <c r="G37" s="694"/>
      <c r="I37" s="523"/>
      <c r="N37" s="555"/>
      <c r="P37" s="556"/>
      <c r="Q37" s="694"/>
      <c r="R37" s="407"/>
      <c r="S37" s="406"/>
      <c r="T37" s="407"/>
      <c r="U37" s="407"/>
      <c r="V37" s="407"/>
      <c r="W37" s="407"/>
      <c r="X37" s="557"/>
      <c r="Z37" s="558"/>
      <c r="AA37" s="406"/>
      <c r="AB37" s="406"/>
      <c r="AC37" s="406"/>
      <c r="AD37" s="406"/>
      <c r="AE37" s="406"/>
      <c r="AF37" s="406"/>
      <c r="AG37" s="406"/>
      <c r="AH37" s="559"/>
      <c r="AI37" s="523"/>
      <c r="AJ37" s="353"/>
      <c r="AK37" s="406"/>
      <c r="AL37" s="406"/>
      <c r="AM37" s="406"/>
      <c r="AN37" s="406"/>
      <c r="AO37" s="406"/>
      <c r="AP37" s="406"/>
      <c r="AQ37" s="406"/>
      <c r="AR37" s="560"/>
      <c r="AS37" s="524"/>
    </row>
    <row r="38" spans="1:45" s="360" customFormat="1" ht="40" customHeight="1" x14ac:dyDescent="0.2">
      <c r="A38" s="528"/>
      <c r="C38" s="360" t="s">
        <v>128</v>
      </c>
      <c r="D38" s="561"/>
      <c r="E38" s="561"/>
      <c r="F38" s="562"/>
      <c r="G38" s="691">
        <f>'PPW Data Worksheet'!C22</f>
        <v>0</v>
      </c>
      <c r="H38" s="356"/>
      <c r="I38" s="377" t="str">
        <f>IFERROR(+(G38/G18), "-")</f>
        <v>-</v>
      </c>
      <c r="J38" s="356"/>
      <c r="K38" s="377">
        <f>K32+K34</f>
        <v>7.999999999999996E-2</v>
      </c>
      <c r="L38" s="357"/>
      <c r="M38" s="377" t="str">
        <f>IFERROR(I38-K38, "-")</f>
        <v>-</v>
      </c>
      <c r="N38" s="374"/>
      <c r="O38" s="375"/>
      <c r="P38" s="359"/>
      <c r="Q38" s="700" t="str">
        <f>IFERROR(Q18/Q40, "-")</f>
        <v>-</v>
      </c>
      <c r="R38" s="356"/>
      <c r="S38" s="700" t="str">
        <f>IFERROR(Q38-G38, "-")</f>
        <v>-</v>
      </c>
      <c r="T38" s="373"/>
      <c r="U38" s="378" t="str">
        <f>IFERROR(S38/G38, "-")</f>
        <v>-</v>
      </c>
      <c r="V38" s="373"/>
      <c r="W38" s="408" t="str">
        <f>IFERROR(S38*(1-'PPW Data Worksheet'!C26)*-1, "-")</f>
        <v>-</v>
      </c>
      <c r="X38" s="361"/>
      <c r="Y38" s="356"/>
      <c r="Z38" s="362"/>
      <c r="AA38" s="704" t="str">
        <f>IFERROR(AA18/AA40, "-")</f>
        <v>-</v>
      </c>
      <c r="AB38" s="357"/>
      <c r="AC38" s="710" t="str">
        <f>IFERROR(AA38-G38, "-")</f>
        <v>-</v>
      </c>
      <c r="AD38" s="373"/>
      <c r="AE38" s="379" t="str">
        <f>IFERROR(AC38/G38, "-")</f>
        <v>-</v>
      </c>
      <c r="AF38" s="373"/>
      <c r="AG38" s="156" t="str">
        <f>IFERROR(AC38*(1-'PPW Data Worksheet'!C26)*-1, "-")</f>
        <v>-</v>
      </c>
      <c r="AH38" s="530"/>
      <c r="AI38" s="357"/>
      <c r="AJ38" s="363"/>
      <c r="AK38" s="707" t="str">
        <f>IFERROR(AK18/AK40, "-")</f>
        <v>-</v>
      </c>
      <c r="AL38" s="357"/>
      <c r="AM38" s="711" t="str">
        <f>IFERROR(AK38-G38, "-")</f>
        <v>-</v>
      </c>
      <c r="AN38" s="373"/>
      <c r="AO38" s="380" t="str">
        <f>IFERROR(AM38/G38, "-")</f>
        <v>-</v>
      </c>
      <c r="AP38" s="373"/>
      <c r="AQ38" s="178" t="str">
        <f>IFERROR(AM38*(1-'PPW Data Worksheet'!C26)*-1, "-")</f>
        <v>-</v>
      </c>
      <c r="AR38" s="364"/>
      <c r="AS38" s="531"/>
    </row>
    <row r="39" spans="1:45" s="360" customFormat="1" ht="10" customHeight="1" x14ac:dyDescent="0.2">
      <c r="A39" s="528"/>
      <c r="D39" s="561"/>
      <c r="E39" s="561"/>
      <c r="F39" s="562"/>
      <c r="G39" s="365"/>
      <c r="H39" s="356"/>
      <c r="I39" s="373"/>
      <c r="J39" s="356"/>
      <c r="K39" s="373"/>
      <c r="L39" s="357"/>
      <c r="M39" s="373"/>
      <c r="N39" s="374"/>
      <c r="O39" s="375"/>
      <c r="P39" s="359"/>
      <c r="Q39" s="365"/>
      <c r="R39" s="356"/>
      <c r="S39" s="409"/>
      <c r="T39" s="373"/>
      <c r="U39" s="373"/>
      <c r="V39" s="373"/>
      <c r="W39" s="409"/>
      <c r="X39" s="361"/>
      <c r="Y39" s="356"/>
      <c r="Z39" s="362"/>
      <c r="AA39" s="366"/>
      <c r="AB39" s="357"/>
      <c r="AC39" s="140"/>
      <c r="AD39" s="373"/>
      <c r="AE39" s="373"/>
      <c r="AF39" s="373"/>
      <c r="AG39" s="140"/>
      <c r="AH39" s="530"/>
      <c r="AI39" s="357"/>
      <c r="AJ39" s="363"/>
      <c r="AK39" s="366"/>
      <c r="AL39" s="357"/>
      <c r="AM39" s="140"/>
      <c r="AN39" s="373"/>
      <c r="AO39" s="373"/>
      <c r="AP39" s="373"/>
      <c r="AQ39" s="140"/>
      <c r="AR39" s="364"/>
      <c r="AS39" s="531"/>
    </row>
    <row r="40" spans="1:45" s="360" customFormat="1" ht="40" customHeight="1" x14ac:dyDescent="0.2">
      <c r="A40" s="528"/>
      <c r="B40" s="371"/>
      <c r="C40" s="371" t="s">
        <v>126</v>
      </c>
      <c r="D40" s="563"/>
      <c r="E40" s="563"/>
      <c r="F40" s="564"/>
      <c r="G40" s="792" t="str">
        <f>'PPW Data Worksheet'!C24</f>
        <v>-</v>
      </c>
      <c r="H40" s="367"/>
      <c r="I40" s="371"/>
      <c r="J40" s="371"/>
      <c r="K40" s="371"/>
      <c r="L40" s="371"/>
      <c r="M40" s="371"/>
      <c r="N40" s="143"/>
      <c r="O40" s="370"/>
      <c r="P40" s="151"/>
      <c r="Q40" s="155" t="str">
        <f>IFERROR('PPW Data Worksheet'!C24*(1+'PPW Data Worksheet'!H24), "-")</f>
        <v>-</v>
      </c>
      <c r="R40" s="410"/>
      <c r="S40" s="155" t="str">
        <f>IFERROR(Q40-G40, "-")</f>
        <v>-</v>
      </c>
      <c r="T40" s="369"/>
      <c r="U40" s="154">
        <f>'PPW Data Worksheet'!H24</f>
        <v>0</v>
      </c>
      <c r="V40" s="369"/>
      <c r="W40" s="371"/>
      <c r="X40" s="152"/>
      <c r="Y40" s="367"/>
      <c r="Z40" s="147"/>
      <c r="AA40" s="150" t="str">
        <f>IFERROR('PPW Data Worksheet'!C24*(1+'PPW Data Worksheet'!L24), "-")</f>
        <v>-</v>
      </c>
      <c r="AB40" s="411"/>
      <c r="AC40" s="150" t="str">
        <f>IFERROR(AA40-G40, "-")</f>
        <v>-</v>
      </c>
      <c r="AD40" s="369"/>
      <c r="AE40" s="149">
        <f>'PPW Data Worksheet'!L24</f>
        <v>0</v>
      </c>
      <c r="AF40" s="369"/>
      <c r="AG40" s="368"/>
      <c r="AH40" s="533"/>
      <c r="AI40" s="368"/>
      <c r="AJ40" s="170"/>
      <c r="AK40" s="177" t="str">
        <f>IFERROR('PPW Data Worksheet'!C24*(1+'PPW Data Worksheet'!P24), "-")</f>
        <v>-</v>
      </c>
      <c r="AL40" s="411"/>
      <c r="AM40" s="177" t="str">
        <f>IFERROR(AK40-G40, "-")</f>
        <v>-</v>
      </c>
      <c r="AN40" s="369"/>
      <c r="AO40" s="176">
        <f>'PPW Data Worksheet'!P24</f>
        <v>0</v>
      </c>
      <c r="AP40" s="369"/>
      <c r="AQ40" s="369"/>
      <c r="AR40" s="160"/>
      <c r="AS40" s="531"/>
    </row>
    <row r="41" spans="1:45" s="525" customFormat="1" ht="11" customHeight="1" thickBot="1" x14ac:dyDescent="0.25">
      <c r="A41" s="518"/>
      <c r="F41" s="565"/>
      <c r="G41" s="566"/>
      <c r="H41" s="566"/>
      <c r="I41" s="566"/>
      <c r="J41" s="566"/>
      <c r="K41" s="566"/>
      <c r="L41" s="566"/>
      <c r="M41" s="566"/>
      <c r="N41" s="567"/>
      <c r="P41" s="568"/>
      <c r="Q41" s="569"/>
      <c r="R41" s="569"/>
      <c r="S41" s="569"/>
      <c r="T41" s="569"/>
      <c r="U41" s="569"/>
      <c r="V41" s="569"/>
      <c r="W41" s="569"/>
      <c r="X41" s="570"/>
      <c r="Z41" s="571"/>
      <c r="AA41" s="572"/>
      <c r="AB41" s="572"/>
      <c r="AC41" s="572"/>
      <c r="AD41" s="572"/>
      <c r="AE41" s="572"/>
      <c r="AF41" s="572"/>
      <c r="AG41" s="572"/>
      <c r="AH41" s="573"/>
      <c r="AI41" s="523"/>
      <c r="AJ41" s="574"/>
      <c r="AK41" s="575"/>
      <c r="AL41" s="575"/>
      <c r="AM41" s="575"/>
      <c r="AN41" s="575"/>
      <c r="AO41" s="575"/>
      <c r="AP41" s="575"/>
      <c r="AQ41" s="575"/>
      <c r="AR41" s="576"/>
      <c r="AS41" s="524"/>
    </row>
    <row r="42" spans="1:45" s="525" customFormat="1" ht="17" x14ac:dyDescent="0.2">
      <c r="A42" s="577"/>
      <c r="B42" s="578"/>
      <c r="C42" s="578"/>
      <c r="D42" s="578"/>
      <c r="E42" s="578"/>
      <c r="F42" s="578"/>
      <c r="G42" s="578"/>
      <c r="H42" s="578"/>
      <c r="I42" s="578"/>
      <c r="J42" s="578"/>
      <c r="K42" s="578"/>
      <c r="L42" s="578"/>
      <c r="M42" s="578"/>
      <c r="N42" s="578"/>
      <c r="O42" s="578"/>
      <c r="P42" s="578"/>
      <c r="Q42" s="578"/>
      <c r="R42" s="578"/>
      <c r="S42" s="578"/>
      <c r="T42" s="578"/>
      <c r="U42" s="578"/>
      <c r="V42" s="578"/>
      <c r="W42" s="578"/>
      <c r="X42" s="578"/>
      <c r="Y42" s="578"/>
      <c r="Z42" s="578"/>
      <c r="AA42" s="578"/>
      <c r="AB42" s="578"/>
      <c r="AC42" s="578"/>
      <c r="AD42" s="578"/>
      <c r="AE42" s="578"/>
      <c r="AF42" s="578"/>
      <c r="AG42" s="578"/>
      <c r="AH42" s="578"/>
      <c r="AI42" s="578"/>
      <c r="AJ42" s="578"/>
      <c r="AK42" s="578"/>
      <c r="AL42" s="578"/>
      <c r="AM42" s="578"/>
      <c r="AN42" s="578"/>
      <c r="AO42" s="578"/>
      <c r="AP42" s="578"/>
      <c r="AQ42" s="578"/>
      <c r="AR42" s="578"/>
      <c r="AS42" s="579"/>
    </row>
    <row r="43" spans="1:45" x14ac:dyDescent="0.2">
      <c r="A43" s="848" t="s">
        <v>247</v>
      </c>
      <c r="B43" s="848"/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848"/>
      <c r="AB43" s="848"/>
      <c r="AC43" s="848"/>
      <c r="AD43" s="848"/>
      <c r="AE43" s="848"/>
      <c r="AF43" s="848"/>
      <c r="AG43" s="848"/>
      <c r="AH43" s="848"/>
      <c r="AI43" s="848"/>
      <c r="AJ43" s="848"/>
      <c r="AK43" s="848"/>
      <c r="AL43" s="848"/>
      <c r="AM43" s="848"/>
      <c r="AN43" s="848"/>
      <c r="AO43" s="848"/>
      <c r="AP43" s="848"/>
      <c r="AQ43" s="848"/>
      <c r="AR43" s="848"/>
      <c r="AS43" s="848"/>
    </row>
  </sheetData>
  <mergeCells count="18">
    <mergeCell ref="AG2:AQ2"/>
    <mergeCell ref="AG4:AQ4"/>
    <mergeCell ref="AG6:AQ6"/>
    <mergeCell ref="AG8:AQ8"/>
    <mergeCell ref="AG10:AQ10"/>
    <mergeCell ref="Q15:W15"/>
    <mergeCell ref="Q14:S14"/>
    <mergeCell ref="U14:W14"/>
    <mergeCell ref="AA15:AG15"/>
    <mergeCell ref="A43:AS43"/>
    <mergeCell ref="G14:I14"/>
    <mergeCell ref="K14:M14"/>
    <mergeCell ref="AK15:AQ15"/>
    <mergeCell ref="AO14:AQ14"/>
    <mergeCell ref="AK14:AM14"/>
    <mergeCell ref="AA14:AC14"/>
    <mergeCell ref="AE14:AG14"/>
    <mergeCell ref="G15:M15"/>
  </mergeCells>
  <conditionalFormatting sqref="AG2 AG4 AG6 AG8 W11:AH12 AG10">
    <cfRule type="cellIs" dxfId="6" priority="2" operator="equal">
      <formula>0</formula>
    </cfRule>
  </conditionalFormatting>
  <conditionalFormatting sqref="G18:AQ40">
    <cfRule type="cellIs" dxfId="5" priority="1" operator="lessThan">
      <formula>0</formula>
    </cfRule>
  </conditionalFormatting>
  <dataValidations count="1">
    <dataValidation type="textLength" showInputMessage="1" showErrorMessage="1" promptTitle="Prepopulated" prompt="Please complete the &quot;Input Sheet&quot; tab before using this analysis. Values such as this one will be pre-populated." sqref="AG2" xr:uid="{03D04C9D-2703-4743-8BD7-7C98645ED115}">
      <formula1>1</formula1>
      <formula2>1000</formula2>
    </dataValidation>
  </dataValidations>
  <pageMargins left="0.3609154929577465" right="0.68835616438356162" top="0.40579710144927539" bottom="0.60024154589371981" header="0.3" footer="0.3"/>
  <pageSetup scale="36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849F4-32AE-6A41-97A3-E5F1E15B09F7}">
  <sheetPr>
    <pageSetUpPr fitToPage="1"/>
  </sheetPr>
  <dimension ref="A1:Y34"/>
  <sheetViews>
    <sheetView showGridLines="0" view="pageLayout" zoomScale="62" zoomScaleNormal="100" zoomScalePageLayoutView="62" workbookViewId="0">
      <selection activeCell="A33" sqref="A33:Y33"/>
    </sheetView>
  </sheetViews>
  <sheetFormatPr baseColWidth="10" defaultColWidth="10.83203125" defaultRowHeight="19" x14ac:dyDescent="0.25"/>
  <cols>
    <col min="1" max="1" width="2.33203125" style="438" customWidth="1"/>
    <col min="2" max="2" width="22" style="439" customWidth="1"/>
    <col min="3" max="3" width="1.6640625" style="438" customWidth="1"/>
    <col min="4" max="4" width="19.33203125" style="438" customWidth="1"/>
    <col min="5" max="5" width="2.83203125" style="438" customWidth="1"/>
    <col min="6" max="6" width="21.1640625" style="438" customWidth="1"/>
    <col min="7" max="7" width="1.5" style="438" customWidth="1"/>
    <col min="8" max="8" width="25.1640625" style="438" customWidth="1"/>
    <col min="9" max="9" width="1.5" style="438" customWidth="1"/>
    <col min="10" max="10" width="21.83203125" style="438" customWidth="1"/>
    <col min="11" max="11" width="1.5" style="438" customWidth="1"/>
    <col min="12" max="12" width="11.6640625" style="438" customWidth="1"/>
    <col min="13" max="13" width="1.5" style="438" customWidth="1"/>
    <col min="14" max="14" width="11.6640625" style="438" customWidth="1"/>
    <col min="15" max="15" width="1.5" style="438" customWidth="1"/>
    <col min="16" max="16" width="20.1640625" style="438" customWidth="1"/>
    <col min="17" max="17" width="2.83203125" style="438" customWidth="1"/>
    <col min="18" max="18" width="14" style="438" customWidth="1"/>
    <col min="19" max="19" width="1.5" style="438" customWidth="1"/>
    <col min="20" max="20" width="14" style="438" customWidth="1"/>
    <col min="21" max="21" width="2.83203125" style="438" customWidth="1"/>
    <col min="22" max="22" width="18.5" style="438" customWidth="1"/>
    <col min="23" max="23" width="1.5" style="438" customWidth="1"/>
    <col min="24" max="24" width="14.6640625" style="438" customWidth="1"/>
    <col min="25" max="25" width="2.33203125" style="438" customWidth="1"/>
    <col min="26" max="16384" width="10.83203125" style="438"/>
  </cols>
  <sheetData>
    <row r="1" spans="1:25" s="251" customFormat="1" ht="95" customHeight="1" x14ac:dyDescent="0.2">
      <c r="A1" s="232"/>
      <c r="B1" s="233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5"/>
    </row>
    <row r="2" spans="1:25" s="251" customFormat="1" ht="87" customHeight="1" x14ac:dyDescent="0.2">
      <c r="A2" s="412"/>
      <c r="B2" s="861" t="s">
        <v>198</v>
      </c>
      <c r="C2" s="862"/>
      <c r="D2" s="862"/>
      <c r="E2" s="862"/>
      <c r="F2" s="862"/>
      <c r="G2" s="862"/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62"/>
      <c r="T2" s="862"/>
      <c r="U2" s="862"/>
      <c r="V2" s="862"/>
      <c r="W2" s="862"/>
      <c r="X2" s="862"/>
      <c r="Y2" s="413"/>
    </row>
    <row r="3" spans="1:25" s="251" customFormat="1" ht="28" customHeight="1" x14ac:dyDescent="0.2">
      <c r="A3" s="412"/>
      <c r="B3" s="414"/>
      <c r="C3" s="415"/>
      <c r="D3" s="415"/>
      <c r="E3" s="415"/>
      <c r="F3" s="415"/>
      <c r="Y3" s="413"/>
    </row>
    <row r="4" spans="1:25" s="418" customFormat="1" ht="46" customHeight="1" x14ac:dyDescent="0.2">
      <c r="A4" s="416"/>
      <c r="B4" s="417"/>
      <c r="F4" s="863" t="s">
        <v>173</v>
      </c>
      <c r="G4" s="863"/>
      <c r="H4" s="863"/>
      <c r="I4" s="419"/>
      <c r="J4" s="420" t="s">
        <v>179</v>
      </c>
      <c r="L4" s="822" t="s">
        <v>155</v>
      </c>
      <c r="M4" s="822"/>
      <c r="N4" s="822"/>
      <c r="O4" s="822"/>
      <c r="P4" s="822"/>
      <c r="R4" s="863" t="s">
        <v>170</v>
      </c>
      <c r="S4" s="863"/>
      <c r="T4" s="863"/>
      <c r="V4" s="822" t="s">
        <v>158</v>
      </c>
      <c r="W4" s="822"/>
      <c r="X4" s="822"/>
      <c r="Y4" s="421"/>
    </row>
    <row r="5" spans="1:25" s="424" customFormat="1" ht="34" customHeight="1" thickBot="1" x14ac:dyDescent="0.25">
      <c r="A5" s="422"/>
      <c r="B5" s="423"/>
      <c r="F5" s="425" t="s">
        <v>151</v>
      </c>
      <c r="H5" s="425" t="s">
        <v>197</v>
      </c>
      <c r="J5" s="425" t="s">
        <v>199</v>
      </c>
      <c r="L5" s="425" t="s">
        <v>153</v>
      </c>
      <c r="N5" s="425" t="s">
        <v>133</v>
      </c>
      <c r="P5" s="425" t="s">
        <v>154</v>
      </c>
      <c r="R5" s="425" t="s">
        <v>156</v>
      </c>
      <c r="T5" s="425" t="s">
        <v>157</v>
      </c>
      <c r="V5" s="425" t="s">
        <v>159</v>
      </c>
      <c r="X5" s="425" t="s">
        <v>160</v>
      </c>
      <c r="Y5" s="426"/>
    </row>
    <row r="6" spans="1:25" s="424" customFormat="1" ht="10" customHeight="1" x14ac:dyDescent="0.2">
      <c r="A6" s="422"/>
      <c r="B6" s="423"/>
      <c r="Y6" s="426"/>
    </row>
    <row r="7" spans="1:25" s="251" customFormat="1" ht="37" customHeight="1" thickBot="1" x14ac:dyDescent="0.25">
      <c r="A7" s="412"/>
      <c r="B7" s="417" t="s">
        <v>150</v>
      </c>
      <c r="C7" s="427"/>
      <c r="D7" s="428">
        <f>EDATE(D9,-1)</f>
        <v>44256</v>
      </c>
      <c r="F7" s="685"/>
      <c r="G7" s="686"/>
      <c r="H7" s="685"/>
      <c r="I7" s="686"/>
      <c r="J7" s="685">
        <f>'Break-Even Analysis'!Y77/12</f>
        <v>0</v>
      </c>
      <c r="K7" s="686"/>
      <c r="L7" s="687"/>
      <c r="M7" s="688"/>
      <c r="N7" s="687"/>
      <c r="O7" s="688"/>
      <c r="P7" s="687"/>
      <c r="Q7" s="688"/>
      <c r="R7" s="687"/>
      <c r="S7" s="688"/>
      <c r="T7" s="687"/>
      <c r="U7" s="688"/>
      <c r="V7" s="687"/>
      <c r="W7" s="688"/>
      <c r="X7" s="687"/>
      <c r="Y7" s="413"/>
    </row>
    <row r="8" spans="1:25" s="424" customFormat="1" ht="10" customHeight="1" x14ac:dyDescent="0.2">
      <c r="A8" s="422"/>
      <c r="B8" s="429"/>
      <c r="F8" s="689"/>
      <c r="G8" s="689"/>
      <c r="H8" s="689"/>
      <c r="I8" s="689"/>
      <c r="J8" s="689"/>
      <c r="K8" s="689"/>
      <c r="L8" s="689"/>
      <c r="M8" s="689"/>
      <c r="N8" s="689"/>
      <c r="O8" s="689"/>
      <c r="P8" s="689"/>
      <c r="Q8" s="689"/>
      <c r="R8" s="689"/>
      <c r="S8" s="689"/>
      <c r="T8" s="689"/>
      <c r="U8" s="689"/>
      <c r="V8" s="689"/>
      <c r="W8" s="689"/>
      <c r="X8" s="689"/>
      <c r="Y8" s="426"/>
    </row>
    <row r="9" spans="1:25" s="251" customFormat="1" ht="37" customHeight="1" thickBot="1" x14ac:dyDescent="0.25">
      <c r="A9" s="412"/>
      <c r="B9" s="441" t="s">
        <v>172</v>
      </c>
      <c r="C9" s="427"/>
      <c r="D9" s="185">
        <v>44287</v>
      </c>
      <c r="F9" s="685"/>
      <c r="G9" s="686"/>
      <c r="H9" s="685"/>
      <c r="I9" s="686"/>
      <c r="J9" s="685">
        <f>J7</f>
        <v>0</v>
      </c>
      <c r="K9" s="686"/>
      <c r="L9" s="686"/>
      <c r="M9" s="686"/>
      <c r="N9" s="686"/>
      <c r="O9" s="686"/>
      <c r="P9" s="686"/>
      <c r="Q9" s="686"/>
      <c r="R9" s="686"/>
      <c r="S9" s="686"/>
      <c r="T9" s="686"/>
      <c r="U9" s="686"/>
      <c r="V9" s="686"/>
      <c r="W9" s="686"/>
      <c r="X9" s="686"/>
      <c r="Y9" s="413"/>
    </row>
    <row r="10" spans="1:25" s="251" customFormat="1" ht="10" customHeight="1" x14ac:dyDescent="0.2">
      <c r="A10" s="412"/>
      <c r="B10" s="417"/>
      <c r="C10" s="427"/>
      <c r="D10" s="428"/>
      <c r="F10" s="686"/>
      <c r="G10" s="686"/>
      <c r="H10" s="686"/>
      <c r="I10" s="686"/>
      <c r="J10" s="686"/>
      <c r="K10" s="686"/>
      <c r="L10" s="686"/>
      <c r="M10" s="686"/>
      <c r="N10" s="686"/>
      <c r="O10" s="686"/>
      <c r="P10" s="686"/>
      <c r="Q10" s="686"/>
      <c r="R10" s="686"/>
      <c r="S10" s="686"/>
      <c r="T10" s="686"/>
      <c r="U10" s="686"/>
      <c r="V10" s="686"/>
      <c r="W10" s="686"/>
      <c r="X10" s="686"/>
      <c r="Y10" s="413"/>
    </row>
    <row r="11" spans="1:25" s="251" customFormat="1" ht="37" customHeight="1" thickBot="1" x14ac:dyDescent="0.25">
      <c r="A11" s="412"/>
      <c r="B11" s="417" t="s">
        <v>171</v>
      </c>
      <c r="C11" s="427"/>
      <c r="D11" s="430">
        <f>EDATE(D9,1)</f>
        <v>44317</v>
      </c>
      <c r="E11" s="431"/>
      <c r="F11" s="685"/>
      <c r="G11" s="686"/>
      <c r="H11" s="685"/>
      <c r="I11" s="686"/>
      <c r="J11" s="685">
        <f>J7</f>
        <v>0</v>
      </c>
      <c r="K11" s="686"/>
      <c r="L11" s="686"/>
      <c r="M11" s="686"/>
      <c r="N11" s="686"/>
      <c r="O11" s="686"/>
      <c r="P11" s="686"/>
      <c r="Q11" s="686"/>
      <c r="R11" s="686"/>
      <c r="S11" s="686"/>
      <c r="T11" s="686"/>
      <c r="U11" s="686"/>
      <c r="V11" s="686"/>
      <c r="W11" s="686"/>
      <c r="X11" s="686"/>
      <c r="Y11" s="413"/>
    </row>
    <row r="12" spans="1:25" s="251" customFormat="1" ht="10" customHeight="1" x14ac:dyDescent="0.2">
      <c r="A12" s="412"/>
      <c r="B12" s="417"/>
      <c r="C12" s="427"/>
      <c r="D12" s="430"/>
      <c r="E12" s="431"/>
      <c r="F12" s="686"/>
      <c r="G12" s="686"/>
      <c r="H12" s="686"/>
      <c r="I12" s="686"/>
      <c r="J12" s="686"/>
      <c r="K12" s="686"/>
      <c r="L12" s="686"/>
      <c r="M12" s="686"/>
      <c r="N12" s="686"/>
      <c r="O12" s="686"/>
      <c r="P12" s="686"/>
      <c r="Q12" s="686"/>
      <c r="R12" s="686"/>
      <c r="S12" s="686"/>
      <c r="T12" s="686"/>
      <c r="U12" s="686"/>
      <c r="V12" s="686"/>
      <c r="W12" s="686"/>
      <c r="X12" s="686"/>
      <c r="Y12" s="413"/>
    </row>
    <row r="13" spans="1:25" s="251" customFormat="1" ht="37" customHeight="1" thickBot="1" x14ac:dyDescent="0.25">
      <c r="A13" s="412"/>
      <c r="B13" s="417" t="s">
        <v>134</v>
      </c>
      <c r="C13" s="427"/>
      <c r="D13" s="428">
        <f>EDATE(D9,2)</f>
        <v>44348</v>
      </c>
      <c r="E13" s="432"/>
      <c r="F13" s="685"/>
      <c r="G13" s="686"/>
      <c r="H13" s="685"/>
      <c r="I13" s="686"/>
      <c r="J13" s="685">
        <f>J7</f>
        <v>0</v>
      </c>
      <c r="K13" s="686"/>
      <c r="L13" s="686"/>
      <c r="M13" s="686"/>
      <c r="N13" s="686"/>
      <c r="O13" s="686"/>
      <c r="P13" s="686"/>
      <c r="Q13" s="686"/>
      <c r="R13" s="686"/>
      <c r="S13" s="686"/>
      <c r="T13" s="686"/>
      <c r="U13" s="686"/>
      <c r="V13" s="686"/>
      <c r="W13" s="686"/>
      <c r="X13" s="686"/>
      <c r="Y13" s="413"/>
    </row>
    <row r="14" spans="1:25" s="251" customFormat="1" ht="10" customHeight="1" x14ac:dyDescent="0.2">
      <c r="A14" s="412"/>
      <c r="B14" s="417"/>
      <c r="C14" s="427"/>
      <c r="D14" s="428"/>
      <c r="E14" s="432"/>
      <c r="F14" s="686"/>
      <c r="G14" s="686"/>
      <c r="H14" s="686"/>
      <c r="I14" s="686"/>
      <c r="J14" s="686"/>
      <c r="K14" s="686"/>
      <c r="L14" s="686"/>
      <c r="M14" s="686"/>
      <c r="N14" s="686"/>
      <c r="O14" s="686"/>
      <c r="P14" s="686"/>
      <c r="Q14" s="686"/>
      <c r="R14" s="686"/>
      <c r="S14" s="686"/>
      <c r="T14" s="686"/>
      <c r="U14" s="686"/>
      <c r="V14" s="686"/>
      <c r="W14" s="686"/>
      <c r="X14" s="686"/>
      <c r="Y14" s="413"/>
    </row>
    <row r="15" spans="1:25" s="251" customFormat="1" ht="37" customHeight="1" thickBot="1" x14ac:dyDescent="0.25">
      <c r="A15" s="412"/>
      <c r="B15" s="417" t="s">
        <v>135</v>
      </c>
      <c r="C15" s="427"/>
      <c r="D15" s="428">
        <f>EDATE(D11,2)</f>
        <v>44378</v>
      </c>
      <c r="F15" s="685"/>
      <c r="G15" s="686"/>
      <c r="H15" s="685"/>
      <c r="I15" s="686"/>
      <c r="J15" s="685">
        <f>J7</f>
        <v>0</v>
      </c>
      <c r="K15" s="686"/>
      <c r="L15" s="686"/>
      <c r="M15" s="686"/>
      <c r="N15" s="686"/>
      <c r="O15" s="686"/>
      <c r="P15" s="686"/>
      <c r="Q15" s="686"/>
      <c r="R15" s="686"/>
      <c r="S15" s="686"/>
      <c r="T15" s="686"/>
      <c r="U15" s="686"/>
      <c r="V15" s="686"/>
      <c r="W15" s="686"/>
      <c r="X15" s="686"/>
      <c r="Y15" s="413"/>
    </row>
    <row r="16" spans="1:25" s="251" customFormat="1" ht="10" customHeight="1" x14ac:dyDescent="0.2">
      <c r="A16" s="412"/>
      <c r="B16" s="417"/>
      <c r="C16" s="427"/>
      <c r="D16" s="428"/>
      <c r="F16" s="686"/>
      <c r="G16" s="686"/>
      <c r="H16" s="686"/>
      <c r="I16" s="686"/>
      <c r="J16" s="686"/>
      <c r="K16" s="686"/>
      <c r="L16" s="686"/>
      <c r="M16" s="686"/>
      <c r="N16" s="686"/>
      <c r="O16" s="686"/>
      <c r="P16" s="686"/>
      <c r="Q16" s="686"/>
      <c r="R16" s="686"/>
      <c r="S16" s="686"/>
      <c r="T16" s="686"/>
      <c r="U16" s="686"/>
      <c r="V16" s="686"/>
      <c r="W16" s="686"/>
      <c r="X16" s="686"/>
      <c r="Y16" s="413"/>
    </row>
    <row r="17" spans="1:25" s="251" customFormat="1" ht="37" customHeight="1" thickBot="1" x14ac:dyDescent="0.25">
      <c r="A17" s="412"/>
      <c r="B17" s="417" t="s">
        <v>136</v>
      </c>
      <c r="C17" s="427"/>
      <c r="D17" s="428">
        <f>EDATE(D13,2)</f>
        <v>44409</v>
      </c>
      <c r="F17" s="685"/>
      <c r="G17" s="686"/>
      <c r="H17" s="685"/>
      <c r="I17" s="686"/>
      <c r="J17" s="685">
        <f>J7</f>
        <v>0</v>
      </c>
      <c r="K17" s="686"/>
      <c r="L17" s="686"/>
      <c r="M17" s="686"/>
      <c r="N17" s="686"/>
      <c r="O17" s="686"/>
      <c r="P17" s="686"/>
      <c r="Q17" s="686"/>
      <c r="R17" s="686"/>
      <c r="S17" s="686"/>
      <c r="T17" s="686"/>
      <c r="U17" s="686"/>
      <c r="V17" s="686"/>
      <c r="W17" s="686"/>
      <c r="X17" s="686"/>
      <c r="Y17" s="413"/>
    </row>
    <row r="18" spans="1:25" s="251" customFormat="1" ht="10" customHeight="1" x14ac:dyDescent="0.2">
      <c r="A18" s="412"/>
      <c r="B18" s="417"/>
      <c r="C18" s="427"/>
      <c r="D18" s="428"/>
      <c r="F18" s="686"/>
      <c r="G18" s="686"/>
      <c r="H18" s="686"/>
      <c r="I18" s="686"/>
      <c r="J18" s="686"/>
      <c r="K18" s="686"/>
      <c r="L18" s="686"/>
      <c r="M18" s="686"/>
      <c r="N18" s="686"/>
      <c r="O18" s="686"/>
      <c r="P18" s="686"/>
      <c r="Q18" s="686"/>
      <c r="R18" s="686"/>
      <c r="S18" s="686"/>
      <c r="T18" s="686"/>
      <c r="U18" s="686"/>
      <c r="V18" s="686"/>
      <c r="W18" s="686"/>
      <c r="X18" s="686"/>
      <c r="Y18" s="413"/>
    </row>
    <row r="19" spans="1:25" s="251" customFormat="1" ht="37" customHeight="1" thickBot="1" x14ac:dyDescent="0.25">
      <c r="A19" s="412"/>
      <c r="B19" s="417" t="s">
        <v>137</v>
      </c>
      <c r="C19" s="427"/>
      <c r="D19" s="428">
        <f>EDATE(D15,2)</f>
        <v>44440</v>
      </c>
      <c r="F19" s="685"/>
      <c r="G19" s="686"/>
      <c r="H19" s="685"/>
      <c r="I19" s="686"/>
      <c r="J19" s="685">
        <f>J7</f>
        <v>0</v>
      </c>
      <c r="K19" s="686"/>
      <c r="L19" s="686"/>
      <c r="M19" s="686"/>
      <c r="N19" s="686"/>
      <c r="O19" s="686"/>
      <c r="P19" s="686"/>
      <c r="Q19" s="686"/>
      <c r="R19" s="686"/>
      <c r="S19" s="686"/>
      <c r="T19" s="686"/>
      <c r="U19" s="686"/>
      <c r="V19" s="686"/>
      <c r="W19" s="686"/>
      <c r="X19" s="686"/>
      <c r="Y19" s="413"/>
    </row>
    <row r="20" spans="1:25" s="251" customFormat="1" ht="10" customHeight="1" x14ac:dyDescent="0.2">
      <c r="A20" s="412"/>
      <c r="B20" s="417"/>
      <c r="C20" s="427"/>
      <c r="D20" s="428"/>
      <c r="F20" s="686"/>
      <c r="G20" s="686"/>
      <c r="H20" s="686"/>
      <c r="I20" s="686"/>
      <c r="J20" s="686"/>
      <c r="K20" s="686"/>
      <c r="L20" s="686"/>
      <c r="M20" s="686"/>
      <c r="N20" s="686"/>
      <c r="O20" s="686"/>
      <c r="P20" s="686"/>
      <c r="Q20" s="686"/>
      <c r="R20" s="686"/>
      <c r="S20" s="686"/>
      <c r="T20" s="686"/>
      <c r="U20" s="686"/>
      <c r="V20" s="686"/>
      <c r="W20" s="686"/>
      <c r="X20" s="686"/>
      <c r="Y20" s="413"/>
    </row>
    <row r="21" spans="1:25" s="251" customFormat="1" ht="37" customHeight="1" thickBot="1" x14ac:dyDescent="0.25">
      <c r="A21" s="412"/>
      <c r="B21" s="417" t="s">
        <v>138</v>
      </c>
      <c r="C21" s="427"/>
      <c r="D21" s="428">
        <f>EDATE(D17,2)</f>
        <v>44470</v>
      </c>
      <c r="F21" s="685"/>
      <c r="G21" s="686"/>
      <c r="H21" s="685"/>
      <c r="I21" s="686"/>
      <c r="J21" s="685">
        <f>J7</f>
        <v>0</v>
      </c>
      <c r="K21" s="686"/>
      <c r="L21" s="686"/>
      <c r="M21" s="686"/>
      <c r="N21" s="686"/>
      <c r="O21" s="686"/>
      <c r="P21" s="686"/>
      <c r="Q21" s="686"/>
      <c r="R21" s="686"/>
      <c r="S21" s="686"/>
      <c r="T21" s="686"/>
      <c r="U21" s="686"/>
      <c r="V21" s="686"/>
      <c r="W21" s="686"/>
      <c r="X21" s="686"/>
      <c r="Y21" s="413"/>
    </row>
    <row r="22" spans="1:25" s="251" customFormat="1" ht="10" customHeight="1" x14ac:dyDescent="0.2">
      <c r="A22" s="412"/>
      <c r="B22" s="417"/>
      <c r="C22" s="427"/>
      <c r="D22" s="428"/>
      <c r="F22" s="686"/>
      <c r="G22" s="686"/>
      <c r="H22" s="686"/>
      <c r="I22" s="686"/>
      <c r="J22" s="686"/>
      <c r="K22" s="686"/>
      <c r="L22" s="686"/>
      <c r="M22" s="686"/>
      <c r="N22" s="686"/>
      <c r="O22" s="686"/>
      <c r="P22" s="686"/>
      <c r="Q22" s="686"/>
      <c r="R22" s="686"/>
      <c r="S22" s="686"/>
      <c r="T22" s="686"/>
      <c r="U22" s="686"/>
      <c r="V22" s="686"/>
      <c r="W22" s="686"/>
      <c r="X22" s="686"/>
      <c r="Y22" s="413"/>
    </row>
    <row r="23" spans="1:25" s="251" customFormat="1" ht="37" customHeight="1" thickBot="1" x14ac:dyDescent="0.25">
      <c r="A23" s="412"/>
      <c r="B23" s="417" t="s">
        <v>139</v>
      </c>
      <c r="C23" s="427"/>
      <c r="D23" s="428">
        <f>EDATE(D19,2)</f>
        <v>44501</v>
      </c>
      <c r="F23" s="685"/>
      <c r="G23" s="686"/>
      <c r="H23" s="685"/>
      <c r="I23" s="686"/>
      <c r="J23" s="685">
        <f>J7</f>
        <v>0</v>
      </c>
      <c r="K23" s="686"/>
      <c r="L23" s="686"/>
      <c r="M23" s="686"/>
      <c r="N23" s="686"/>
      <c r="O23" s="686"/>
      <c r="P23" s="686"/>
      <c r="Q23" s="686"/>
      <c r="R23" s="686"/>
      <c r="S23" s="686"/>
      <c r="T23" s="686"/>
      <c r="U23" s="686"/>
      <c r="V23" s="686"/>
      <c r="W23" s="686"/>
      <c r="X23" s="686"/>
      <c r="Y23" s="413"/>
    </row>
    <row r="24" spans="1:25" s="251" customFormat="1" ht="10" customHeight="1" x14ac:dyDescent="0.2">
      <c r="A24" s="412"/>
      <c r="B24" s="417"/>
      <c r="C24" s="427"/>
      <c r="D24" s="428"/>
      <c r="F24" s="686"/>
      <c r="G24" s="686"/>
      <c r="H24" s="686"/>
      <c r="I24" s="686"/>
      <c r="J24" s="686"/>
      <c r="K24" s="686"/>
      <c r="L24" s="686"/>
      <c r="M24" s="686"/>
      <c r="N24" s="686"/>
      <c r="O24" s="686"/>
      <c r="P24" s="686"/>
      <c r="Q24" s="686"/>
      <c r="R24" s="686"/>
      <c r="S24" s="686"/>
      <c r="T24" s="686"/>
      <c r="U24" s="686"/>
      <c r="V24" s="686"/>
      <c r="W24" s="686"/>
      <c r="X24" s="686"/>
      <c r="Y24" s="413"/>
    </row>
    <row r="25" spans="1:25" s="251" customFormat="1" ht="37" customHeight="1" thickBot="1" x14ac:dyDescent="0.25">
      <c r="A25" s="412"/>
      <c r="B25" s="417" t="s">
        <v>140</v>
      </c>
      <c r="C25" s="427"/>
      <c r="D25" s="428">
        <f>EDATE(D21,2)</f>
        <v>44531</v>
      </c>
      <c r="F25" s="685"/>
      <c r="G25" s="686"/>
      <c r="H25" s="685"/>
      <c r="I25" s="686"/>
      <c r="J25" s="685">
        <f>J7</f>
        <v>0</v>
      </c>
      <c r="K25" s="686"/>
      <c r="L25" s="686"/>
      <c r="M25" s="686"/>
      <c r="N25" s="686"/>
      <c r="O25" s="686"/>
      <c r="P25" s="686"/>
      <c r="Q25" s="686"/>
      <c r="R25" s="686"/>
      <c r="S25" s="686"/>
      <c r="T25" s="686"/>
      <c r="U25" s="686"/>
      <c r="V25" s="686"/>
      <c r="W25" s="686"/>
      <c r="X25" s="686"/>
      <c r="Y25" s="413"/>
    </row>
    <row r="26" spans="1:25" s="251" customFormat="1" ht="10" customHeight="1" x14ac:dyDescent="0.2">
      <c r="A26" s="412"/>
      <c r="B26" s="417"/>
      <c r="C26" s="427"/>
      <c r="D26" s="428"/>
      <c r="F26" s="686"/>
      <c r="G26" s="686"/>
      <c r="H26" s="686"/>
      <c r="I26" s="686"/>
      <c r="J26" s="686"/>
      <c r="K26" s="686"/>
      <c r="L26" s="686"/>
      <c r="M26" s="686"/>
      <c r="N26" s="686"/>
      <c r="O26" s="686"/>
      <c r="P26" s="686"/>
      <c r="Q26" s="686"/>
      <c r="R26" s="686"/>
      <c r="S26" s="686"/>
      <c r="T26" s="686"/>
      <c r="U26" s="686"/>
      <c r="V26" s="686"/>
      <c r="W26" s="686"/>
      <c r="X26" s="686"/>
      <c r="Y26" s="413"/>
    </row>
    <row r="27" spans="1:25" s="251" customFormat="1" ht="37" customHeight="1" thickBot="1" x14ac:dyDescent="0.25">
      <c r="A27" s="412"/>
      <c r="B27" s="417" t="s">
        <v>141</v>
      </c>
      <c r="C27" s="427"/>
      <c r="D27" s="428">
        <f>EDATE(D23,2)</f>
        <v>44562</v>
      </c>
      <c r="F27" s="685"/>
      <c r="G27" s="686"/>
      <c r="H27" s="685"/>
      <c r="I27" s="686"/>
      <c r="J27" s="685">
        <f>J7</f>
        <v>0</v>
      </c>
      <c r="K27" s="686"/>
      <c r="L27" s="686"/>
      <c r="M27" s="686"/>
      <c r="N27" s="686"/>
      <c r="O27" s="686"/>
      <c r="P27" s="686"/>
      <c r="Q27" s="686"/>
      <c r="R27" s="686"/>
      <c r="S27" s="686"/>
      <c r="T27" s="686"/>
      <c r="U27" s="686"/>
      <c r="V27" s="686"/>
      <c r="W27" s="686"/>
      <c r="X27" s="686"/>
      <c r="Y27" s="413"/>
    </row>
    <row r="28" spans="1:25" s="251" customFormat="1" ht="10" customHeight="1" x14ac:dyDescent="0.2">
      <c r="A28" s="412"/>
      <c r="B28" s="417"/>
      <c r="C28" s="427"/>
      <c r="D28" s="428"/>
      <c r="F28" s="686"/>
      <c r="G28" s="686"/>
      <c r="H28" s="686"/>
      <c r="I28" s="686"/>
      <c r="J28" s="686"/>
      <c r="K28" s="686"/>
      <c r="L28" s="686"/>
      <c r="M28" s="686"/>
      <c r="N28" s="686"/>
      <c r="O28" s="686"/>
      <c r="P28" s="686"/>
      <c r="Q28" s="686"/>
      <c r="R28" s="686"/>
      <c r="S28" s="686"/>
      <c r="T28" s="686"/>
      <c r="U28" s="686"/>
      <c r="V28" s="686"/>
      <c r="W28" s="686"/>
      <c r="X28" s="686"/>
      <c r="Y28" s="413"/>
    </row>
    <row r="29" spans="1:25" s="251" customFormat="1" ht="37" customHeight="1" thickBot="1" x14ac:dyDescent="0.25">
      <c r="A29" s="412"/>
      <c r="B29" s="417" t="s">
        <v>142</v>
      </c>
      <c r="C29" s="427"/>
      <c r="D29" s="428">
        <f>EDATE(D25,2)</f>
        <v>44593</v>
      </c>
      <c r="F29" s="685"/>
      <c r="G29" s="686"/>
      <c r="H29" s="685"/>
      <c r="I29" s="686"/>
      <c r="J29" s="685">
        <f>J7</f>
        <v>0</v>
      </c>
      <c r="K29" s="686"/>
      <c r="L29" s="686"/>
      <c r="M29" s="686"/>
      <c r="N29" s="686"/>
      <c r="O29" s="686"/>
      <c r="P29" s="686"/>
      <c r="Q29" s="686"/>
      <c r="R29" s="686"/>
      <c r="S29" s="686"/>
      <c r="T29" s="686"/>
      <c r="U29" s="686"/>
      <c r="V29" s="686"/>
      <c r="W29" s="686"/>
      <c r="X29" s="686"/>
      <c r="Y29" s="413"/>
    </row>
    <row r="30" spans="1:25" s="251" customFormat="1" ht="10" customHeight="1" x14ac:dyDescent="0.2">
      <c r="A30" s="412"/>
      <c r="B30" s="417"/>
      <c r="C30" s="427"/>
      <c r="D30" s="428"/>
      <c r="F30" s="686"/>
      <c r="G30" s="686"/>
      <c r="H30" s="686"/>
      <c r="I30" s="686"/>
      <c r="J30" s="686"/>
      <c r="K30" s="686"/>
      <c r="L30" s="686"/>
      <c r="M30" s="686"/>
      <c r="N30" s="686"/>
      <c r="O30" s="686"/>
      <c r="P30" s="686"/>
      <c r="Q30" s="686"/>
      <c r="R30" s="686"/>
      <c r="S30" s="686"/>
      <c r="T30" s="686"/>
      <c r="U30" s="686"/>
      <c r="V30" s="686"/>
      <c r="W30" s="686"/>
      <c r="X30" s="686"/>
      <c r="Y30" s="413"/>
    </row>
    <row r="31" spans="1:25" s="251" customFormat="1" ht="37" customHeight="1" thickBot="1" x14ac:dyDescent="0.25">
      <c r="A31" s="412"/>
      <c r="B31" s="417" t="s">
        <v>143</v>
      </c>
      <c r="C31" s="427"/>
      <c r="D31" s="428">
        <f>EDATE(D27,2)</f>
        <v>44621</v>
      </c>
      <c r="F31" s="685"/>
      <c r="G31" s="686"/>
      <c r="H31" s="685"/>
      <c r="I31" s="686"/>
      <c r="J31" s="685">
        <f>J7</f>
        <v>0</v>
      </c>
      <c r="K31" s="686"/>
      <c r="L31" s="686"/>
      <c r="M31" s="686"/>
      <c r="N31" s="686"/>
      <c r="O31" s="686"/>
      <c r="P31" s="686"/>
      <c r="Q31" s="686"/>
      <c r="R31" s="686"/>
      <c r="S31" s="686"/>
      <c r="T31" s="686"/>
      <c r="U31" s="686"/>
      <c r="V31" s="686"/>
      <c r="W31" s="686"/>
      <c r="X31" s="686"/>
      <c r="Y31" s="413"/>
    </row>
    <row r="32" spans="1:25" ht="18" customHeight="1" x14ac:dyDescent="0.25">
      <c r="A32" s="433"/>
      <c r="B32" s="434"/>
      <c r="C32" s="435"/>
      <c r="D32" s="436"/>
      <c r="E32" s="435"/>
      <c r="F32" s="435"/>
      <c r="G32" s="435"/>
      <c r="H32" s="435"/>
      <c r="I32" s="435"/>
      <c r="J32" s="435"/>
      <c r="K32" s="435"/>
      <c r="L32" s="435"/>
      <c r="M32" s="435"/>
      <c r="N32" s="435"/>
      <c r="O32" s="435"/>
      <c r="P32" s="435"/>
      <c r="Q32" s="435"/>
      <c r="R32" s="435"/>
      <c r="S32" s="435"/>
      <c r="T32" s="435"/>
      <c r="U32" s="435"/>
      <c r="V32" s="435"/>
      <c r="W32" s="435"/>
      <c r="X32" s="435"/>
      <c r="Y32" s="437"/>
    </row>
    <row r="33" spans="1:25" ht="18" customHeight="1" x14ac:dyDescent="0.25">
      <c r="A33" s="860" t="s">
        <v>247</v>
      </c>
      <c r="B33" s="860"/>
      <c r="C33" s="860"/>
      <c r="D33" s="860"/>
      <c r="E33" s="860"/>
      <c r="F33" s="860"/>
      <c r="G33" s="860"/>
      <c r="H33" s="860"/>
      <c r="I33" s="860"/>
      <c r="J33" s="860"/>
      <c r="K33" s="860"/>
      <c r="L33" s="860"/>
      <c r="M33" s="860"/>
      <c r="N33" s="860"/>
      <c r="O33" s="860"/>
      <c r="P33" s="860"/>
      <c r="Q33" s="860"/>
      <c r="R33" s="860"/>
      <c r="S33" s="860"/>
      <c r="T33" s="860"/>
      <c r="U33" s="860"/>
      <c r="V33" s="860"/>
      <c r="W33" s="860"/>
      <c r="X33" s="860"/>
      <c r="Y33" s="860"/>
    </row>
    <row r="34" spans="1:25" x14ac:dyDescent="0.25">
      <c r="B34" s="440"/>
    </row>
  </sheetData>
  <mergeCells count="6">
    <mergeCell ref="A33:Y33"/>
    <mergeCell ref="B2:X2"/>
    <mergeCell ref="V4:X4"/>
    <mergeCell ref="L4:P4"/>
    <mergeCell ref="F4:H4"/>
    <mergeCell ref="R4:T4"/>
  </mergeCells>
  <dataValidations count="2">
    <dataValidation allowBlank="1" showInputMessage="1" showErrorMessage="1" promptTitle="Inflow from Plan" prompt="This should be as modified by the Retail Expert for review with the client._x000a_Show the agreed upon purchasing not the plan number." sqref="H5" xr:uid="{5938C527-A165-2F46-9D20-10AC8EAADC23}"/>
    <dataValidation allowBlank="1" showInputMessage="1" showErrorMessage="1" promptTitle="Expense Forecast" prompt="Expense Forecast can be inserted based on actual expenses or a prepared budget that you have produced in collaboration with the client." sqref="J5" xr:uid="{922F8E70-011C-6041-855B-0A0B70C120C4}"/>
  </dataValidations>
  <pageMargins left="0.7" right="0.7" top="0.26666666666666666" bottom="0.75" header="0.3" footer="0.3"/>
  <pageSetup scale="4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077D6-7D14-4189-91F2-39FBB5D0205C}">
  <sheetPr>
    <pageSetUpPr fitToPage="1"/>
  </sheetPr>
  <dimension ref="A1:AG54"/>
  <sheetViews>
    <sheetView showGridLines="0" view="pageLayout" zoomScale="45" zoomScaleNormal="100" zoomScalePageLayoutView="45" workbookViewId="0">
      <selection activeCell="A52" sqref="A52:AG52"/>
    </sheetView>
  </sheetViews>
  <sheetFormatPr baseColWidth="10" defaultColWidth="8.83203125" defaultRowHeight="15" x14ac:dyDescent="0.2"/>
  <cols>
    <col min="1" max="2" width="2" customWidth="1"/>
    <col min="3" max="3" width="42.6640625" customWidth="1"/>
    <col min="4" max="4" width="1.83203125" customWidth="1"/>
    <col min="5" max="5" width="13.5" customWidth="1"/>
    <col min="6" max="6" width="1.83203125" customWidth="1"/>
    <col min="7" max="7" width="13.5" customWidth="1"/>
    <col min="8" max="8" width="1.83203125" customWidth="1"/>
    <col min="9" max="9" width="13.5" customWidth="1"/>
    <col min="10" max="10" width="1.83203125" customWidth="1"/>
    <col min="11" max="11" width="13.5" customWidth="1"/>
    <col min="12" max="12" width="1.83203125" customWidth="1"/>
    <col min="13" max="13" width="13.5" customWidth="1"/>
    <col min="14" max="14" width="1.83203125" customWidth="1"/>
    <col min="15" max="15" width="13.5" customWidth="1"/>
    <col min="16" max="16" width="1.83203125" customWidth="1"/>
    <col min="17" max="17" width="13.5" customWidth="1"/>
    <col min="18" max="18" width="1.83203125" customWidth="1"/>
    <col min="19" max="19" width="13.5" customWidth="1"/>
    <col min="20" max="20" width="1.83203125" customWidth="1"/>
    <col min="21" max="21" width="13.5" customWidth="1"/>
    <col min="22" max="22" width="1.83203125" customWidth="1"/>
    <col min="23" max="23" width="13.5" customWidth="1"/>
    <col min="24" max="24" width="1.83203125" customWidth="1"/>
    <col min="25" max="25" width="13.5" customWidth="1"/>
    <col min="26" max="26" width="1.83203125" customWidth="1"/>
    <col min="27" max="27" width="13.5" customWidth="1"/>
    <col min="28" max="28" width="1.83203125" customWidth="1"/>
    <col min="29" max="29" width="13.5" customWidth="1"/>
    <col min="30" max="30" width="1.83203125" customWidth="1"/>
    <col min="31" max="31" width="13.5" customWidth="1"/>
    <col min="32" max="32" width="2.33203125" customWidth="1"/>
    <col min="33" max="33" width="2" customWidth="1"/>
  </cols>
  <sheetData>
    <row r="1" spans="1:33" s="186" customFormat="1" ht="13" customHeight="1" x14ac:dyDescent="0.25">
      <c r="A1" s="201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3"/>
    </row>
    <row r="2" spans="1:33" s="186" customFormat="1" ht="18" customHeight="1" x14ac:dyDescent="0.25">
      <c r="A2" s="204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84" t="s">
        <v>4</v>
      </c>
      <c r="R2" s="180"/>
      <c r="S2" s="180"/>
      <c r="T2" s="179"/>
      <c r="U2" s="867">
        <f>'Break-Even Data Worksheet'!C5</f>
        <v>0</v>
      </c>
      <c r="V2" s="867"/>
      <c r="W2" s="867"/>
      <c r="X2" s="867"/>
      <c r="Y2" s="867"/>
      <c r="Z2" s="867"/>
      <c r="AA2" s="867"/>
      <c r="AB2" s="867"/>
      <c r="AC2" s="867"/>
      <c r="AD2" s="867"/>
      <c r="AE2" s="867"/>
      <c r="AF2" s="179"/>
      <c r="AG2" s="205"/>
    </row>
    <row r="3" spans="1:33" s="186" customFormat="1" ht="5" customHeight="1" x14ac:dyDescent="0.25">
      <c r="A3" s="204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84"/>
      <c r="R3" s="181"/>
      <c r="S3" s="181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205"/>
    </row>
    <row r="4" spans="1:33" s="186" customFormat="1" ht="18" customHeight="1" x14ac:dyDescent="0.25">
      <c r="A4" s="204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84" t="s">
        <v>5</v>
      </c>
      <c r="R4" s="180"/>
      <c r="S4" s="180"/>
      <c r="T4" s="179"/>
      <c r="U4" s="868">
        <f>'Break-Even Data Worksheet'!C7</f>
        <v>0</v>
      </c>
      <c r="V4" s="868"/>
      <c r="W4" s="868"/>
      <c r="X4" s="868"/>
      <c r="Y4" s="868"/>
      <c r="Z4" s="868"/>
      <c r="AA4" s="868"/>
      <c r="AB4" s="868"/>
      <c r="AC4" s="868"/>
      <c r="AD4" s="868"/>
      <c r="AE4" s="868"/>
      <c r="AF4" s="179"/>
      <c r="AG4" s="205"/>
    </row>
    <row r="5" spans="1:33" s="186" customFormat="1" ht="5" customHeight="1" x14ac:dyDescent="0.25">
      <c r="A5" s="204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84"/>
      <c r="R5" s="181"/>
      <c r="S5" s="181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205"/>
    </row>
    <row r="6" spans="1:33" s="186" customFormat="1" ht="18" customHeight="1" x14ac:dyDescent="0.25">
      <c r="A6" s="204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84" t="s">
        <v>6</v>
      </c>
      <c r="R6" s="180"/>
      <c r="S6" s="180"/>
      <c r="T6" s="179"/>
      <c r="U6" s="869">
        <f>'Break-Even Data Worksheet'!C9</f>
        <v>0</v>
      </c>
      <c r="V6" s="869"/>
      <c r="W6" s="869"/>
      <c r="X6" s="869"/>
      <c r="Y6" s="869"/>
      <c r="Z6" s="869"/>
      <c r="AA6" s="869"/>
      <c r="AB6" s="869"/>
      <c r="AC6" s="869"/>
      <c r="AD6" s="869"/>
      <c r="AE6" s="869"/>
      <c r="AF6" s="179"/>
      <c r="AG6" s="205"/>
    </row>
    <row r="7" spans="1:33" s="186" customFormat="1" ht="5" customHeight="1" x14ac:dyDescent="0.25">
      <c r="A7" s="204"/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84"/>
      <c r="R7" s="181"/>
      <c r="S7" s="181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205"/>
    </row>
    <row r="8" spans="1:33" s="186" customFormat="1" ht="18" customHeight="1" x14ac:dyDescent="0.25">
      <c r="A8" s="204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84" t="s">
        <v>63</v>
      </c>
      <c r="R8" s="180"/>
      <c r="S8" s="180"/>
      <c r="T8" s="179"/>
      <c r="U8" s="868">
        <f>'Break-Even Data Worksheet'!C11</f>
        <v>0</v>
      </c>
      <c r="V8" s="868"/>
      <c r="W8" s="868"/>
      <c r="X8" s="868"/>
      <c r="Y8" s="868"/>
      <c r="Z8" s="868"/>
      <c r="AA8" s="868"/>
      <c r="AB8" s="868"/>
      <c r="AC8" s="868"/>
      <c r="AD8" s="868"/>
      <c r="AE8" s="868"/>
      <c r="AF8" s="179"/>
      <c r="AG8" s="205"/>
    </row>
    <row r="9" spans="1:33" s="186" customFormat="1" ht="5" customHeight="1" x14ac:dyDescent="0.25">
      <c r="A9" s="204"/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84"/>
      <c r="R9" s="181"/>
      <c r="S9" s="181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205"/>
    </row>
    <row r="10" spans="1:33" s="186" customFormat="1" ht="18" customHeight="1" x14ac:dyDescent="0.25">
      <c r="A10" s="204"/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84" t="s">
        <v>64</v>
      </c>
      <c r="R10" s="180"/>
      <c r="S10" s="180"/>
      <c r="T10" s="179"/>
      <c r="U10" s="868" t="str">
        <f>IF('Break-Even Data Worksheet'!G13=1,"Men's",IF('Break-Even Data Worksheet'!G13=2,"Women's",IF('Break-Even Data Worksheet'!G13=3,"Footwear",IF('Break-Even Data Worksheet'!G13=4,"Gift",IF('Break-Even Data Worksheet'!G13=5,'Break-Even Data Worksheet'!E13)))))</f>
        <v>Women's</v>
      </c>
      <c r="V10" s="868"/>
      <c r="W10" s="868"/>
      <c r="X10" s="868"/>
      <c r="Y10" s="868"/>
      <c r="Z10" s="868"/>
      <c r="AA10" s="868"/>
      <c r="AB10" s="868"/>
      <c r="AC10" s="868"/>
      <c r="AD10" s="868"/>
      <c r="AE10" s="868"/>
      <c r="AF10" s="179"/>
      <c r="AG10" s="205"/>
    </row>
    <row r="11" spans="1:33" s="186" customFormat="1" ht="16" customHeight="1" x14ac:dyDescent="0.25">
      <c r="A11" s="204"/>
      <c r="B11" s="180"/>
      <c r="C11" s="180"/>
      <c r="D11" s="180"/>
      <c r="E11" s="180"/>
      <c r="F11" s="180"/>
      <c r="G11" s="180"/>
      <c r="H11" s="180"/>
      <c r="I11" s="180"/>
      <c r="J11" s="179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205"/>
    </row>
    <row r="12" spans="1:33" ht="22" customHeight="1" x14ac:dyDescent="0.2">
      <c r="A12" s="206"/>
      <c r="AG12" s="207"/>
    </row>
    <row r="13" spans="1:33" ht="7" customHeight="1" x14ac:dyDescent="0.2">
      <c r="A13" s="206"/>
      <c r="G13" s="587"/>
      <c r="H13" s="588"/>
      <c r="I13" s="588"/>
      <c r="J13" s="588"/>
      <c r="K13" s="589"/>
      <c r="M13" s="587"/>
      <c r="N13" s="588"/>
      <c r="O13" s="588"/>
      <c r="P13" s="588"/>
      <c r="Q13" s="589"/>
      <c r="AG13" s="207"/>
    </row>
    <row r="14" spans="1:33" s="190" customFormat="1" ht="30" customHeight="1" x14ac:dyDescent="0.2">
      <c r="A14" s="208"/>
      <c r="B14" s="442"/>
      <c r="C14" s="443" t="str">
        <f>_xlfn.CONCAT("LAST MONTH STATUS","   |   ", TEXT('Cash Flow Data Worksheet'!D7, "mmmm yyyy"))</f>
        <v>LAST MONTH STATUS   |   March 2021</v>
      </c>
      <c r="D14" s="444"/>
      <c r="E14" s="213"/>
      <c r="F14" s="444"/>
      <c r="G14" s="864" t="s">
        <v>177</v>
      </c>
      <c r="H14" s="865"/>
      <c r="I14" s="865"/>
      <c r="J14" s="865"/>
      <c r="K14" s="866"/>
      <c r="L14" s="213"/>
      <c r="M14" s="864" t="s">
        <v>178</v>
      </c>
      <c r="N14" s="865"/>
      <c r="O14" s="865"/>
      <c r="P14" s="865"/>
      <c r="Q14" s="866"/>
      <c r="R14" s="213"/>
      <c r="T14" s="445"/>
      <c r="U14" s="445"/>
      <c r="V14" s="445"/>
      <c r="AB14" s="446"/>
      <c r="AC14" s="447"/>
      <c r="AD14" s="447"/>
      <c r="AE14" s="447"/>
      <c r="AG14" s="209"/>
    </row>
    <row r="15" spans="1:33" s="33" customFormat="1" ht="21" customHeight="1" x14ac:dyDescent="0.2">
      <c r="A15" s="199"/>
      <c r="B15" s="197"/>
      <c r="C15" s="448"/>
      <c r="D15" s="449"/>
      <c r="E15" s="450" t="s">
        <v>144</v>
      </c>
      <c r="F15" s="450"/>
      <c r="G15" s="590" t="s">
        <v>145</v>
      </c>
      <c r="H15" s="193"/>
      <c r="I15" s="193" t="s">
        <v>191</v>
      </c>
      <c r="J15" s="192"/>
      <c r="K15" s="591" t="s">
        <v>192</v>
      </c>
      <c r="L15" s="197"/>
      <c r="M15" s="590" t="str">
        <f>G15</f>
        <v>Actual</v>
      </c>
      <c r="N15" s="193"/>
      <c r="O15" s="193" t="str">
        <f>I15</f>
        <v>Var $</v>
      </c>
      <c r="P15" s="198"/>
      <c r="Q15" s="591" t="s">
        <v>192</v>
      </c>
      <c r="R15" s="197"/>
      <c r="S15" s="452"/>
      <c r="T15" s="452"/>
      <c r="U15" s="452"/>
      <c r="V15" s="453"/>
      <c r="AB15" s="454"/>
      <c r="AC15" s="451"/>
      <c r="AD15" s="451"/>
      <c r="AE15" s="451"/>
      <c r="AF15" s="451"/>
      <c r="AG15" s="210"/>
    </row>
    <row r="16" spans="1:33" s="33" customFormat="1" ht="7" customHeight="1" x14ac:dyDescent="0.2">
      <c r="A16" s="199"/>
      <c r="C16" s="452"/>
      <c r="D16" s="453"/>
      <c r="E16" s="455"/>
      <c r="F16" s="455"/>
      <c r="G16" s="592"/>
      <c r="H16" s="580"/>
      <c r="I16" s="580"/>
      <c r="J16" s="580"/>
      <c r="K16" s="593"/>
      <c r="M16" s="592"/>
      <c r="N16" s="580"/>
      <c r="O16" s="580"/>
      <c r="P16" s="581"/>
      <c r="Q16" s="593"/>
      <c r="S16" s="452"/>
      <c r="T16" s="452"/>
      <c r="U16" s="452"/>
      <c r="V16" s="453"/>
      <c r="AB16" s="454"/>
      <c r="AC16" s="451"/>
      <c r="AD16" s="451"/>
      <c r="AE16" s="451"/>
      <c r="AF16" s="451"/>
      <c r="AG16" s="210"/>
    </row>
    <row r="17" spans="1:33" s="33" customFormat="1" ht="30" customHeight="1" x14ac:dyDescent="0.2">
      <c r="A17" s="199"/>
      <c r="C17" s="452" t="s">
        <v>174</v>
      </c>
      <c r="D17" s="453"/>
      <c r="E17" s="664">
        <f>'Cash Flow Data Worksheet'!R7</f>
        <v>0</v>
      </c>
      <c r="F17" s="664"/>
      <c r="G17" s="665">
        <f>'Cash Flow Data Worksheet'!L7</f>
        <v>0</v>
      </c>
      <c r="H17" s="666"/>
      <c r="I17" s="666">
        <f>G17-E17</f>
        <v>0</v>
      </c>
      <c r="J17" s="594"/>
      <c r="K17" s="595" t="str">
        <f>IFERROR(I17/E17, "-")</f>
        <v>-</v>
      </c>
      <c r="L17" s="188"/>
      <c r="M17" s="673">
        <f>'Cash Flow Data Worksheet'!F7</f>
        <v>0</v>
      </c>
      <c r="N17" s="674"/>
      <c r="O17" s="674">
        <f>M17-E17</f>
        <v>0</v>
      </c>
      <c r="P17" s="582"/>
      <c r="Q17" s="595" t="str">
        <f>IFERROR(O17/E17, "-")</f>
        <v>-</v>
      </c>
      <c r="S17" s="452"/>
      <c r="T17" s="452"/>
      <c r="U17" s="452"/>
      <c r="V17" s="453"/>
      <c r="AB17" s="456"/>
      <c r="AC17" s="457"/>
      <c r="AD17" s="457"/>
      <c r="AE17" s="451"/>
      <c r="AF17" s="451"/>
      <c r="AG17" s="210"/>
    </row>
    <row r="18" spans="1:33" s="33" customFormat="1" ht="7" customHeight="1" x14ac:dyDescent="0.2">
      <c r="A18" s="199"/>
      <c r="C18" s="452"/>
      <c r="D18" s="453"/>
      <c r="E18" s="664"/>
      <c r="F18" s="664"/>
      <c r="G18" s="665"/>
      <c r="H18" s="666"/>
      <c r="I18" s="666"/>
      <c r="J18" s="594"/>
      <c r="K18" s="595"/>
      <c r="L18" s="188"/>
      <c r="M18" s="673"/>
      <c r="N18" s="674"/>
      <c r="O18" s="674"/>
      <c r="P18" s="582"/>
      <c r="Q18" s="595"/>
      <c r="S18" s="452"/>
      <c r="T18" s="452"/>
      <c r="U18" s="452"/>
      <c r="V18" s="453"/>
      <c r="AB18" s="456"/>
      <c r="AC18" s="457"/>
      <c r="AD18" s="457"/>
      <c r="AE18" s="451"/>
      <c r="AF18" s="451"/>
      <c r="AG18" s="210"/>
    </row>
    <row r="19" spans="1:33" s="33" customFormat="1" ht="30" customHeight="1" x14ac:dyDescent="0.2">
      <c r="A19" s="199"/>
      <c r="B19" s="194"/>
      <c r="C19" s="458" t="s">
        <v>175</v>
      </c>
      <c r="D19" s="459"/>
      <c r="E19" s="667">
        <f>'Cash Flow Data Worksheet'!J7</f>
        <v>0</v>
      </c>
      <c r="F19" s="667"/>
      <c r="G19" s="668">
        <f>'Cash Flow Data Worksheet'!N7</f>
        <v>0</v>
      </c>
      <c r="H19" s="669"/>
      <c r="I19" s="669">
        <f>G19-E19</f>
        <v>0</v>
      </c>
      <c r="J19" s="191"/>
      <c r="K19" s="596" t="str">
        <f>IFERROR(I19/E19, "-")</f>
        <v>-</v>
      </c>
      <c r="L19" s="585"/>
      <c r="M19" s="675">
        <f>G19</f>
        <v>0</v>
      </c>
      <c r="N19" s="676"/>
      <c r="O19" s="676">
        <f>M19-E19</f>
        <v>0</v>
      </c>
      <c r="P19" s="586"/>
      <c r="Q19" s="596" t="str">
        <f>IFERROR(O19/E19, "-")</f>
        <v>-</v>
      </c>
      <c r="R19" s="194"/>
      <c r="S19" s="452"/>
      <c r="T19" s="452"/>
      <c r="U19" s="452"/>
      <c r="V19" s="453"/>
      <c r="AB19" s="456"/>
      <c r="AC19" s="457"/>
      <c r="AD19" s="457"/>
      <c r="AE19" s="451"/>
      <c r="AF19" s="451"/>
      <c r="AG19" s="210"/>
    </row>
    <row r="20" spans="1:33" s="33" customFormat="1" ht="7" customHeight="1" x14ac:dyDescent="0.2">
      <c r="A20" s="199"/>
      <c r="C20" s="452"/>
      <c r="D20" s="453"/>
      <c r="E20" s="664"/>
      <c r="F20" s="664"/>
      <c r="G20" s="665"/>
      <c r="H20" s="666"/>
      <c r="I20" s="666"/>
      <c r="J20" s="594"/>
      <c r="K20" s="595"/>
      <c r="L20" s="188"/>
      <c r="M20" s="673"/>
      <c r="N20" s="674"/>
      <c r="O20" s="674"/>
      <c r="P20" s="583"/>
      <c r="Q20" s="595"/>
      <c r="S20" s="452"/>
      <c r="T20" s="452"/>
      <c r="U20" s="452"/>
      <c r="V20" s="453"/>
      <c r="AB20" s="456"/>
      <c r="AC20" s="457"/>
      <c r="AD20" s="457"/>
      <c r="AE20" s="451"/>
      <c r="AF20" s="451"/>
      <c r="AG20" s="210"/>
    </row>
    <row r="21" spans="1:33" s="33" customFormat="1" ht="30" customHeight="1" x14ac:dyDescent="0.2">
      <c r="A21" s="199"/>
      <c r="C21" s="452" t="s">
        <v>176</v>
      </c>
      <c r="D21" s="453"/>
      <c r="E21" s="664">
        <f>'Cash Flow Data Worksheet'!T7</f>
        <v>0</v>
      </c>
      <c r="F21" s="664"/>
      <c r="G21" s="665">
        <f>'Cash Flow Data Worksheet'!P7</f>
        <v>0</v>
      </c>
      <c r="H21" s="666"/>
      <c r="I21" s="666">
        <f>G21-E21</f>
        <v>0</v>
      </c>
      <c r="J21" s="594"/>
      <c r="K21" s="595" t="str">
        <f>IFERROR(I21/E21, "-")</f>
        <v>-</v>
      </c>
      <c r="L21" s="188"/>
      <c r="M21" s="673">
        <f>'Cash Flow Data Worksheet'!H7</f>
        <v>0</v>
      </c>
      <c r="N21" s="674"/>
      <c r="O21" s="674">
        <f>M21-E21</f>
        <v>0</v>
      </c>
      <c r="P21" s="583"/>
      <c r="Q21" s="595" t="str">
        <f>IFERROR(O21/E21, "-")</f>
        <v>-</v>
      </c>
      <c r="S21" s="452"/>
      <c r="T21" s="452"/>
      <c r="U21" s="452"/>
      <c r="V21" s="453"/>
      <c r="AB21" s="456"/>
      <c r="AC21" s="457"/>
      <c r="AD21" s="457"/>
      <c r="AE21" s="451"/>
      <c r="AF21" s="451"/>
      <c r="AG21" s="210"/>
    </row>
    <row r="22" spans="1:33" s="33" customFormat="1" ht="7" customHeight="1" x14ac:dyDescent="0.2">
      <c r="A22" s="199"/>
      <c r="C22" s="452"/>
      <c r="D22" s="453"/>
      <c r="E22" s="664"/>
      <c r="F22" s="664"/>
      <c r="G22" s="665"/>
      <c r="H22" s="666"/>
      <c r="I22" s="666"/>
      <c r="J22" s="594"/>
      <c r="K22" s="593"/>
      <c r="M22" s="665"/>
      <c r="N22" s="666"/>
      <c r="O22" s="666"/>
      <c r="P22" s="584"/>
      <c r="Q22" s="593"/>
      <c r="S22" s="452"/>
      <c r="T22" s="452"/>
      <c r="U22" s="452"/>
      <c r="V22" s="453"/>
      <c r="AB22" s="456"/>
      <c r="AC22" s="457"/>
      <c r="AD22" s="457"/>
      <c r="AE22" s="451"/>
      <c r="AF22" s="451"/>
      <c r="AG22" s="210"/>
    </row>
    <row r="23" spans="1:33" s="33" customFormat="1" ht="30" customHeight="1" x14ac:dyDescent="0.2">
      <c r="A23" s="199"/>
      <c r="B23" s="194"/>
      <c r="C23" s="458" t="s">
        <v>21</v>
      </c>
      <c r="D23" s="459"/>
      <c r="E23" s="670">
        <f>E17-(E19+E21)</f>
        <v>0</v>
      </c>
      <c r="F23" s="670"/>
      <c r="G23" s="671">
        <f>G17-(G19+G21)</f>
        <v>0</v>
      </c>
      <c r="H23" s="672"/>
      <c r="I23" s="672">
        <f t="shared" ref="I23" si="0">I17-(I19+I21)</f>
        <v>0</v>
      </c>
      <c r="J23" s="195"/>
      <c r="K23" s="597"/>
      <c r="L23" s="194"/>
      <c r="M23" s="671">
        <f t="shared" ref="M23:O23" si="1">M17-(M19+M21)</f>
        <v>0</v>
      </c>
      <c r="N23" s="672"/>
      <c r="O23" s="672">
        <f t="shared" si="1"/>
        <v>0</v>
      </c>
      <c r="P23" s="196"/>
      <c r="Q23" s="597"/>
      <c r="R23" s="194"/>
      <c r="S23" s="452"/>
      <c r="T23" s="452"/>
      <c r="U23" s="452"/>
      <c r="V23" s="453"/>
      <c r="AB23" s="461"/>
      <c r="AC23" s="451"/>
      <c r="AD23" s="451"/>
      <c r="AE23" s="451"/>
      <c r="AF23" s="451"/>
      <c r="AG23" s="210"/>
    </row>
    <row r="24" spans="1:33" s="33" customFormat="1" ht="7" customHeight="1" x14ac:dyDescent="0.2">
      <c r="A24" s="199"/>
      <c r="C24" s="451"/>
      <c r="D24" s="451"/>
      <c r="E24" s="451"/>
      <c r="F24" s="451"/>
      <c r="G24" s="598"/>
      <c r="H24" s="599"/>
      <c r="I24" s="599"/>
      <c r="J24" s="599"/>
      <c r="K24" s="600"/>
      <c r="M24" s="598"/>
      <c r="N24" s="599"/>
      <c r="O24" s="599"/>
      <c r="P24" s="599"/>
      <c r="Q24" s="601"/>
      <c r="R24" s="451"/>
      <c r="S24" s="451"/>
      <c r="T24" s="451"/>
      <c r="U24" s="457"/>
      <c r="V24" s="457"/>
      <c r="W24" s="451"/>
      <c r="X24" s="451"/>
      <c r="Y24" s="451"/>
      <c r="Z24" s="451"/>
      <c r="AA24" s="451"/>
      <c r="AB24" s="451"/>
      <c r="AC24" s="451"/>
      <c r="AD24" s="451"/>
      <c r="AE24" s="451"/>
      <c r="AF24" s="451"/>
      <c r="AG24" s="210"/>
    </row>
    <row r="25" spans="1:33" s="33" customFormat="1" ht="25" customHeight="1" x14ac:dyDescent="0.2">
      <c r="A25" s="199"/>
      <c r="C25" s="462"/>
      <c r="D25" s="462"/>
      <c r="E25" s="457"/>
      <c r="F25" s="457"/>
      <c r="G25" s="463"/>
      <c r="H25" s="463"/>
      <c r="I25" s="457"/>
      <c r="J25" s="457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7"/>
      <c r="Y25" s="457"/>
      <c r="Z25" s="457"/>
      <c r="AA25" s="457"/>
      <c r="AB25" s="457"/>
      <c r="AC25" s="457"/>
      <c r="AD25" s="457"/>
      <c r="AE25" s="457"/>
      <c r="AF25" s="451"/>
      <c r="AG25" s="210"/>
    </row>
    <row r="26" spans="1:33" s="33" customFormat="1" ht="25" customHeight="1" x14ac:dyDescent="0.2">
      <c r="A26" s="199"/>
      <c r="C26" s="462"/>
      <c r="D26" s="462"/>
      <c r="E26" s="457"/>
      <c r="F26" s="457"/>
      <c r="G26" s="463"/>
      <c r="H26" s="463"/>
      <c r="I26" s="457"/>
      <c r="J26" s="457"/>
      <c r="K26" s="457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7"/>
      <c r="W26" s="457"/>
      <c r="X26" s="457"/>
      <c r="Y26" s="457"/>
      <c r="Z26" s="457"/>
      <c r="AA26" s="457"/>
      <c r="AB26" s="457"/>
      <c r="AC26" s="457"/>
      <c r="AD26" s="457"/>
      <c r="AE26" s="457"/>
      <c r="AF26" s="451"/>
      <c r="AG26" s="210"/>
    </row>
    <row r="27" spans="1:33" s="33" customFormat="1" ht="27" customHeight="1" x14ac:dyDescent="0.2">
      <c r="A27" s="199"/>
      <c r="B27" s="214"/>
      <c r="C27" s="215" t="s">
        <v>181</v>
      </c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6"/>
      <c r="AG27" s="210"/>
    </row>
    <row r="28" spans="1:33" s="33" customFormat="1" ht="25" customHeight="1" x14ac:dyDescent="0.2">
      <c r="A28" s="199"/>
      <c r="B28" s="217"/>
      <c r="C28" s="464"/>
      <c r="D28" s="464"/>
      <c r="E28" s="465">
        <f>'Cash Flow Data Worksheet'!D9</f>
        <v>44287</v>
      </c>
      <c r="F28" s="465"/>
      <c r="G28" s="465">
        <f>'Cash Flow Data Worksheet'!D11</f>
        <v>44317</v>
      </c>
      <c r="H28" s="465"/>
      <c r="I28" s="465">
        <f>'Cash Flow Data Worksheet'!D13</f>
        <v>44348</v>
      </c>
      <c r="J28" s="465"/>
      <c r="K28" s="465">
        <f>'Cash Flow Data Worksheet'!D15</f>
        <v>44378</v>
      </c>
      <c r="L28" s="465"/>
      <c r="M28" s="465">
        <f>'Cash Flow Data Worksheet'!D17</f>
        <v>44409</v>
      </c>
      <c r="N28" s="465"/>
      <c r="O28" s="465">
        <f>'Cash Flow Data Worksheet'!D19</f>
        <v>44440</v>
      </c>
      <c r="P28" s="465"/>
      <c r="Q28" s="465">
        <f>'Cash Flow Data Worksheet'!D21</f>
        <v>44470</v>
      </c>
      <c r="R28" s="465"/>
      <c r="S28" s="465">
        <f>'Cash Flow Data Worksheet'!D23</f>
        <v>44501</v>
      </c>
      <c r="T28" s="465"/>
      <c r="U28" s="465">
        <f>'Cash Flow Data Worksheet'!D25</f>
        <v>44531</v>
      </c>
      <c r="V28" s="465"/>
      <c r="W28" s="465">
        <f>'Cash Flow Data Worksheet'!D27</f>
        <v>44562</v>
      </c>
      <c r="X28" s="465"/>
      <c r="Y28" s="465">
        <f>'Cash Flow Data Worksheet'!D29</f>
        <v>44593</v>
      </c>
      <c r="Z28" s="465"/>
      <c r="AA28" s="465">
        <f>'Cash Flow Data Worksheet'!D31</f>
        <v>44621</v>
      </c>
      <c r="AB28" s="465"/>
      <c r="AC28" s="466" t="s">
        <v>146</v>
      </c>
      <c r="AD28" s="466"/>
      <c r="AE28" s="466" t="s">
        <v>147</v>
      </c>
      <c r="AF28" s="218"/>
      <c r="AG28" s="210"/>
    </row>
    <row r="29" spans="1:33" s="33" customFormat="1" ht="7" customHeight="1" x14ac:dyDescent="0.2">
      <c r="A29" s="199"/>
      <c r="B29" s="219"/>
      <c r="C29" s="467"/>
      <c r="D29" s="467"/>
      <c r="E29" s="468"/>
      <c r="F29" s="468"/>
      <c r="G29" s="468"/>
      <c r="H29" s="468"/>
      <c r="I29" s="468"/>
      <c r="J29" s="468"/>
      <c r="K29" s="468"/>
      <c r="L29" s="468"/>
      <c r="M29" s="468"/>
      <c r="N29" s="468"/>
      <c r="O29" s="468"/>
      <c r="P29" s="468"/>
      <c r="Q29" s="468"/>
      <c r="R29" s="468"/>
      <c r="S29" s="468"/>
      <c r="T29" s="468"/>
      <c r="U29" s="468"/>
      <c r="V29" s="468"/>
      <c r="W29" s="468"/>
      <c r="X29" s="468"/>
      <c r="Y29" s="468"/>
      <c r="Z29" s="468"/>
      <c r="AA29" s="468"/>
      <c r="AB29" s="468"/>
      <c r="AC29" s="469"/>
      <c r="AD29" s="469"/>
      <c r="AE29" s="469"/>
      <c r="AF29" s="470"/>
      <c r="AG29" s="210"/>
    </row>
    <row r="30" spans="1:33" s="33" customFormat="1" ht="25" customHeight="1" x14ac:dyDescent="0.25">
      <c r="A30" s="199"/>
      <c r="B30" s="219"/>
      <c r="C30" s="452" t="s">
        <v>156</v>
      </c>
      <c r="D30" s="453"/>
      <c r="E30" s="677">
        <f>'Cash Flow Data Worksheet'!F9</f>
        <v>0</v>
      </c>
      <c r="F30" s="677"/>
      <c r="G30" s="677">
        <f>'Cash Flow Data Worksheet'!F11</f>
        <v>0</v>
      </c>
      <c r="H30" s="677"/>
      <c r="I30" s="677">
        <f>'Cash Flow Data Worksheet'!F13</f>
        <v>0</v>
      </c>
      <c r="J30" s="677"/>
      <c r="K30" s="677">
        <f>'Cash Flow Data Worksheet'!F15</f>
        <v>0</v>
      </c>
      <c r="L30" s="677"/>
      <c r="M30" s="677">
        <f>'Cash Flow Data Worksheet'!F17</f>
        <v>0</v>
      </c>
      <c r="N30" s="677"/>
      <c r="O30" s="677">
        <f>'Cash Flow Data Worksheet'!F19</f>
        <v>0</v>
      </c>
      <c r="P30" s="677"/>
      <c r="Q30" s="677">
        <f>'Cash Flow Data Worksheet'!F21</f>
        <v>0</v>
      </c>
      <c r="R30" s="677"/>
      <c r="S30" s="677">
        <f>'Cash Flow Data Worksheet'!F23</f>
        <v>0</v>
      </c>
      <c r="T30" s="677"/>
      <c r="U30" s="677">
        <f>'Cash Flow Data Worksheet'!F25</f>
        <v>0</v>
      </c>
      <c r="V30" s="677"/>
      <c r="W30" s="677">
        <f>'Cash Flow Data Worksheet'!F27</f>
        <v>0</v>
      </c>
      <c r="X30" s="677"/>
      <c r="Y30" s="677">
        <f>'Cash Flow Data Worksheet'!F29</f>
        <v>0</v>
      </c>
      <c r="Z30" s="677"/>
      <c r="AA30" s="677">
        <f>'Cash Flow Data Worksheet'!F31</f>
        <v>0</v>
      </c>
      <c r="AB30" s="678"/>
      <c r="AC30" s="679">
        <f>SUM(E30:AA30)</f>
        <v>0</v>
      </c>
      <c r="AD30" s="456"/>
      <c r="AE30" s="486"/>
      <c r="AF30" s="470"/>
      <c r="AG30" s="210"/>
    </row>
    <row r="31" spans="1:33" s="33" customFormat="1" ht="7" customHeight="1" x14ac:dyDescent="0.25">
      <c r="A31" s="199"/>
      <c r="B31" s="219"/>
      <c r="C31" s="452"/>
      <c r="D31" s="453"/>
      <c r="E31" s="677"/>
      <c r="F31" s="677"/>
      <c r="G31" s="677"/>
      <c r="H31" s="677"/>
      <c r="I31" s="677"/>
      <c r="J31" s="677"/>
      <c r="K31" s="677"/>
      <c r="L31" s="677"/>
      <c r="M31" s="677"/>
      <c r="N31" s="677"/>
      <c r="O31" s="677"/>
      <c r="P31" s="677"/>
      <c r="Q31" s="677"/>
      <c r="R31" s="677"/>
      <c r="S31" s="677"/>
      <c r="T31" s="677"/>
      <c r="U31" s="677"/>
      <c r="V31" s="677"/>
      <c r="W31" s="677"/>
      <c r="X31" s="677"/>
      <c r="Y31" s="677"/>
      <c r="Z31" s="677"/>
      <c r="AA31" s="677"/>
      <c r="AB31" s="678"/>
      <c r="AC31" s="679"/>
      <c r="AD31" s="456"/>
      <c r="AE31" s="486"/>
      <c r="AF31" s="470"/>
      <c r="AG31" s="210"/>
    </row>
    <row r="32" spans="1:33" s="33" customFormat="1" ht="25" customHeight="1" x14ac:dyDescent="0.25">
      <c r="A32" s="199"/>
      <c r="B32" s="220"/>
      <c r="C32" s="458" t="s">
        <v>148</v>
      </c>
      <c r="D32" s="459"/>
      <c r="E32" s="680">
        <f>'Cash Flow Data Worksheet'!J9</f>
        <v>0</v>
      </c>
      <c r="F32" s="680"/>
      <c r="G32" s="680">
        <f>'Cash Flow Data Worksheet'!J11</f>
        <v>0</v>
      </c>
      <c r="H32" s="680"/>
      <c r="I32" s="680">
        <f>'Cash Flow Data Worksheet'!J13</f>
        <v>0</v>
      </c>
      <c r="J32" s="680"/>
      <c r="K32" s="680">
        <f>'Cash Flow Data Worksheet'!J15</f>
        <v>0</v>
      </c>
      <c r="L32" s="680"/>
      <c r="M32" s="680">
        <f>'Cash Flow Data Worksheet'!J17</f>
        <v>0</v>
      </c>
      <c r="N32" s="680"/>
      <c r="O32" s="680">
        <f>'Cash Flow Data Worksheet'!J19</f>
        <v>0</v>
      </c>
      <c r="P32" s="680"/>
      <c r="Q32" s="680">
        <f>'Cash Flow Data Worksheet'!J21</f>
        <v>0</v>
      </c>
      <c r="R32" s="680"/>
      <c r="S32" s="680">
        <f>'Cash Flow Data Worksheet'!J23</f>
        <v>0</v>
      </c>
      <c r="T32" s="680"/>
      <c r="U32" s="680">
        <f>'Cash Flow Data Worksheet'!J25</f>
        <v>0</v>
      </c>
      <c r="V32" s="680"/>
      <c r="W32" s="680">
        <f>'Cash Flow Data Worksheet'!J27</f>
        <v>0</v>
      </c>
      <c r="X32" s="680"/>
      <c r="Y32" s="680">
        <f>'Cash Flow Data Worksheet'!J29</f>
        <v>0</v>
      </c>
      <c r="Z32" s="680"/>
      <c r="AA32" s="680">
        <f>'Cash Flow Data Worksheet'!J31</f>
        <v>0</v>
      </c>
      <c r="AB32" s="681"/>
      <c r="AC32" s="680">
        <f t="shared" ref="AC32:AC34" si="2">SUM(E32:AA32)</f>
        <v>0</v>
      </c>
      <c r="AD32" s="460"/>
      <c r="AE32" s="487" t="str">
        <f>IFERROR(AC32/AC30, "-")</f>
        <v>-</v>
      </c>
      <c r="AF32" s="221"/>
      <c r="AG32" s="210"/>
    </row>
    <row r="33" spans="1:33" s="33" customFormat="1" ht="7" customHeight="1" x14ac:dyDescent="0.25">
      <c r="A33" s="199"/>
      <c r="B33" s="219"/>
      <c r="C33" s="452"/>
      <c r="D33" s="453"/>
      <c r="E33" s="679"/>
      <c r="F33" s="679"/>
      <c r="G33" s="679"/>
      <c r="H33" s="679"/>
      <c r="I33" s="679"/>
      <c r="J33" s="679"/>
      <c r="K33" s="679"/>
      <c r="L33" s="679"/>
      <c r="M33" s="679"/>
      <c r="N33" s="679"/>
      <c r="O33" s="679"/>
      <c r="P33" s="679"/>
      <c r="Q33" s="679"/>
      <c r="R33" s="679"/>
      <c r="S33" s="679"/>
      <c r="T33" s="679"/>
      <c r="U33" s="679"/>
      <c r="V33" s="679"/>
      <c r="W33" s="679"/>
      <c r="X33" s="679"/>
      <c r="Y33" s="679"/>
      <c r="Z33" s="679"/>
      <c r="AA33" s="679"/>
      <c r="AB33" s="682"/>
      <c r="AC33" s="679"/>
      <c r="AD33" s="456"/>
      <c r="AE33" s="488"/>
      <c r="AF33" s="470"/>
      <c r="AG33" s="210"/>
    </row>
    <row r="34" spans="1:33" s="33" customFormat="1" ht="25" customHeight="1" x14ac:dyDescent="0.25">
      <c r="A34" s="199"/>
      <c r="B34" s="219"/>
      <c r="C34" s="452" t="s">
        <v>152</v>
      </c>
      <c r="D34" s="453"/>
      <c r="E34" s="679">
        <f>'Cash Flow Data Worksheet'!H9</f>
        <v>0</v>
      </c>
      <c r="F34" s="679"/>
      <c r="G34" s="679">
        <f>'Cash Flow Data Worksheet'!H11</f>
        <v>0</v>
      </c>
      <c r="H34" s="679"/>
      <c r="I34" s="679">
        <f>'Cash Flow Data Worksheet'!H13</f>
        <v>0</v>
      </c>
      <c r="J34" s="679"/>
      <c r="K34" s="679">
        <f>'Cash Flow Data Worksheet'!H15</f>
        <v>0</v>
      </c>
      <c r="L34" s="679"/>
      <c r="M34" s="679">
        <f>'Cash Flow Data Worksheet'!H17</f>
        <v>0</v>
      </c>
      <c r="N34" s="679"/>
      <c r="O34" s="679">
        <f>'Cash Flow Data Worksheet'!H19</f>
        <v>0</v>
      </c>
      <c r="P34" s="679"/>
      <c r="Q34" s="679">
        <f>'Cash Flow Data Worksheet'!H21</f>
        <v>0</v>
      </c>
      <c r="R34" s="679"/>
      <c r="S34" s="679">
        <f>'Cash Flow Data Worksheet'!H23</f>
        <v>0</v>
      </c>
      <c r="T34" s="679"/>
      <c r="U34" s="679">
        <f>'Cash Flow Data Worksheet'!H25</f>
        <v>0</v>
      </c>
      <c r="V34" s="679"/>
      <c r="W34" s="679">
        <f>'Cash Flow Data Worksheet'!H27</f>
        <v>0</v>
      </c>
      <c r="X34" s="679"/>
      <c r="Y34" s="679">
        <f>'Cash Flow Data Worksheet'!H29</f>
        <v>0</v>
      </c>
      <c r="Z34" s="679"/>
      <c r="AA34" s="679">
        <f>'Cash Flow Data Worksheet'!H31</f>
        <v>0</v>
      </c>
      <c r="AB34" s="682"/>
      <c r="AC34" s="679">
        <f t="shared" si="2"/>
        <v>0</v>
      </c>
      <c r="AD34" s="456"/>
      <c r="AE34" s="488" t="str">
        <f>IFERROR(AC34/AC30, "-")</f>
        <v>-</v>
      </c>
      <c r="AF34" s="470"/>
      <c r="AG34" s="210"/>
    </row>
    <row r="35" spans="1:33" s="33" customFormat="1" ht="7" customHeight="1" x14ac:dyDescent="0.25">
      <c r="A35" s="199"/>
      <c r="B35" s="219"/>
      <c r="C35" s="452"/>
      <c r="D35" s="453"/>
      <c r="E35" s="679"/>
      <c r="F35" s="679"/>
      <c r="G35" s="679"/>
      <c r="H35" s="679"/>
      <c r="I35" s="679"/>
      <c r="J35" s="679"/>
      <c r="K35" s="679"/>
      <c r="L35" s="679"/>
      <c r="M35" s="679"/>
      <c r="N35" s="679"/>
      <c r="O35" s="679"/>
      <c r="P35" s="679"/>
      <c r="Q35" s="679"/>
      <c r="R35" s="679"/>
      <c r="S35" s="679"/>
      <c r="T35" s="679"/>
      <c r="U35" s="679"/>
      <c r="V35" s="679"/>
      <c r="W35" s="679"/>
      <c r="X35" s="679"/>
      <c r="Y35" s="679"/>
      <c r="Z35" s="679"/>
      <c r="AA35" s="679"/>
      <c r="AB35" s="682"/>
      <c r="AC35" s="679"/>
      <c r="AD35" s="456"/>
      <c r="AE35" s="488"/>
      <c r="AF35" s="470"/>
      <c r="AG35" s="210"/>
    </row>
    <row r="36" spans="1:33" s="33" customFormat="1" ht="25" customHeight="1" x14ac:dyDescent="0.25">
      <c r="A36" s="199"/>
      <c r="B36" s="220"/>
      <c r="C36" s="458" t="s">
        <v>149</v>
      </c>
      <c r="D36" s="459"/>
      <c r="E36" s="680">
        <f>E30-(E32+E34)</f>
        <v>0</v>
      </c>
      <c r="F36" s="680"/>
      <c r="G36" s="680">
        <f t="shared" ref="G36:AA36" si="3">G30-(G32+G34)</f>
        <v>0</v>
      </c>
      <c r="H36" s="680"/>
      <c r="I36" s="680">
        <f t="shared" si="3"/>
        <v>0</v>
      </c>
      <c r="J36" s="680"/>
      <c r="K36" s="680">
        <f t="shared" si="3"/>
        <v>0</v>
      </c>
      <c r="L36" s="680"/>
      <c r="M36" s="680">
        <f t="shared" si="3"/>
        <v>0</v>
      </c>
      <c r="N36" s="680"/>
      <c r="O36" s="680">
        <f t="shared" si="3"/>
        <v>0</v>
      </c>
      <c r="P36" s="680"/>
      <c r="Q36" s="680">
        <f t="shared" si="3"/>
        <v>0</v>
      </c>
      <c r="R36" s="680"/>
      <c r="S36" s="680">
        <f t="shared" si="3"/>
        <v>0</v>
      </c>
      <c r="T36" s="680"/>
      <c r="U36" s="680">
        <f t="shared" si="3"/>
        <v>0</v>
      </c>
      <c r="V36" s="680"/>
      <c r="W36" s="680">
        <f t="shared" si="3"/>
        <v>0</v>
      </c>
      <c r="X36" s="680"/>
      <c r="Y36" s="680">
        <f t="shared" si="3"/>
        <v>0</v>
      </c>
      <c r="Z36" s="680"/>
      <c r="AA36" s="680">
        <f t="shared" si="3"/>
        <v>0</v>
      </c>
      <c r="AB36" s="681"/>
      <c r="AC36" s="681"/>
      <c r="AD36" s="460"/>
      <c r="AE36" s="489"/>
      <c r="AF36" s="221"/>
      <c r="AG36" s="210"/>
    </row>
    <row r="37" spans="1:33" s="33" customFormat="1" ht="7" customHeight="1" x14ac:dyDescent="0.25">
      <c r="A37" s="199"/>
      <c r="B37" s="219"/>
      <c r="C37" s="452"/>
      <c r="D37" s="453"/>
      <c r="E37" s="679"/>
      <c r="F37" s="679"/>
      <c r="G37" s="679"/>
      <c r="H37" s="679"/>
      <c r="I37" s="679"/>
      <c r="J37" s="679"/>
      <c r="K37" s="679"/>
      <c r="L37" s="679"/>
      <c r="M37" s="679"/>
      <c r="N37" s="679"/>
      <c r="O37" s="679"/>
      <c r="P37" s="679"/>
      <c r="Q37" s="679"/>
      <c r="R37" s="679"/>
      <c r="S37" s="679"/>
      <c r="T37" s="679"/>
      <c r="U37" s="679"/>
      <c r="V37" s="679"/>
      <c r="W37" s="679"/>
      <c r="X37" s="679"/>
      <c r="Y37" s="679"/>
      <c r="Z37" s="679"/>
      <c r="AA37" s="679"/>
      <c r="AB37" s="682"/>
      <c r="AC37" s="682"/>
      <c r="AD37" s="456"/>
      <c r="AE37" s="490"/>
      <c r="AF37" s="470"/>
      <c r="AG37" s="210"/>
    </row>
    <row r="38" spans="1:33" s="33" customFormat="1" ht="25" customHeight="1" x14ac:dyDescent="0.25">
      <c r="A38" s="199"/>
      <c r="B38" s="219"/>
      <c r="C38" s="452" t="s">
        <v>180</v>
      </c>
      <c r="D38" s="453"/>
      <c r="E38" s="683">
        <f>+E36</f>
        <v>0</v>
      </c>
      <c r="F38" s="683"/>
      <c r="G38" s="683">
        <f>+E38+G36</f>
        <v>0</v>
      </c>
      <c r="H38" s="683"/>
      <c r="I38" s="683">
        <f>+G38+I36</f>
        <v>0</v>
      </c>
      <c r="J38" s="683"/>
      <c r="K38" s="683">
        <f>+I38+K36</f>
        <v>0</v>
      </c>
      <c r="L38" s="683"/>
      <c r="M38" s="683">
        <f>+K38+M36</f>
        <v>0</v>
      </c>
      <c r="N38" s="683"/>
      <c r="O38" s="683">
        <f>+M38+O36</f>
        <v>0</v>
      </c>
      <c r="P38" s="683"/>
      <c r="Q38" s="683">
        <f>+O38+Q36</f>
        <v>0</v>
      </c>
      <c r="R38" s="683"/>
      <c r="S38" s="683">
        <f>+Q38+S36</f>
        <v>0</v>
      </c>
      <c r="T38" s="683"/>
      <c r="U38" s="683">
        <f>+S38+U36</f>
        <v>0</v>
      </c>
      <c r="V38" s="683"/>
      <c r="W38" s="683">
        <f>+U38+W36</f>
        <v>0</v>
      </c>
      <c r="X38" s="683"/>
      <c r="Y38" s="683">
        <f>+W38+Y36</f>
        <v>0</v>
      </c>
      <c r="Z38" s="683"/>
      <c r="AA38" s="683">
        <f t="shared" ref="AA38" si="4">+Y38+AA36</f>
        <v>0</v>
      </c>
      <c r="AB38" s="684"/>
      <c r="AC38" s="684"/>
      <c r="AD38" s="461"/>
      <c r="AE38" s="491" t="str">
        <f>IFERROR(AA38/AC30, "-")</f>
        <v>-</v>
      </c>
      <c r="AF38" s="470"/>
      <c r="AG38" s="210"/>
    </row>
    <row r="39" spans="1:33" s="33" customFormat="1" ht="7" customHeight="1" x14ac:dyDescent="0.2">
      <c r="A39" s="199"/>
      <c r="B39" s="222"/>
      <c r="C39" s="472"/>
      <c r="D39" s="473"/>
      <c r="E39" s="474"/>
      <c r="F39" s="474"/>
      <c r="G39" s="474"/>
      <c r="H39" s="474"/>
      <c r="I39" s="474"/>
      <c r="J39" s="474"/>
      <c r="K39" s="474"/>
      <c r="L39" s="474"/>
      <c r="M39" s="474"/>
      <c r="N39" s="474"/>
      <c r="O39" s="474"/>
      <c r="P39" s="474"/>
      <c r="Q39" s="474"/>
      <c r="R39" s="474"/>
      <c r="S39" s="474"/>
      <c r="T39" s="474"/>
      <c r="U39" s="474"/>
      <c r="V39" s="474"/>
      <c r="W39" s="474"/>
      <c r="X39" s="474"/>
      <c r="Y39" s="474"/>
      <c r="Z39" s="474"/>
      <c r="AA39" s="474"/>
      <c r="AB39" s="475"/>
      <c r="AC39" s="475"/>
      <c r="AD39" s="475"/>
      <c r="AE39" s="223"/>
      <c r="AF39" s="476"/>
      <c r="AG39" s="210"/>
    </row>
    <row r="40" spans="1:33" s="33" customFormat="1" ht="10" customHeight="1" x14ac:dyDescent="0.2">
      <c r="A40" s="199"/>
      <c r="C40" s="477"/>
      <c r="D40" s="451"/>
      <c r="E40" s="471"/>
      <c r="F40" s="471"/>
      <c r="G40" s="471"/>
      <c r="H40" s="471"/>
      <c r="I40" s="471"/>
      <c r="J40" s="471"/>
      <c r="K40" s="471"/>
      <c r="L40" s="471"/>
      <c r="M40" s="471"/>
      <c r="N40" s="471"/>
      <c r="O40" s="471"/>
      <c r="P40" s="471"/>
      <c r="Q40" s="471"/>
      <c r="R40" s="471"/>
      <c r="S40" s="471"/>
      <c r="T40" s="471"/>
      <c r="U40" s="471"/>
      <c r="V40" s="471"/>
      <c r="W40" s="471"/>
      <c r="X40" s="471"/>
      <c r="Y40" s="471"/>
      <c r="Z40" s="471"/>
      <c r="AA40" s="471"/>
      <c r="AB40" s="451"/>
      <c r="AC40" s="451"/>
      <c r="AD40" s="451"/>
      <c r="AE40" s="451"/>
      <c r="AF40" s="451"/>
      <c r="AG40" s="210"/>
    </row>
    <row r="41" spans="1:33" s="33" customFormat="1" ht="26" customHeight="1" x14ac:dyDescent="0.2">
      <c r="A41" s="199"/>
      <c r="B41" s="226"/>
      <c r="C41" s="227" t="s">
        <v>182</v>
      </c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9"/>
      <c r="AC41" s="478"/>
      <c r="AD41" s="478"/>
      <c r="AE41" s="478"/>
      <c r="AF41" s="478"/>
      <c r="AG41" s="210"/>
    </row>
    <row r="42" spans="1:33" s="33" customFormat="1" ht="25" customHeight="1" x14ac:dyDescent="0.2">
      <c r="A42" s="199"/>
      <c r="B42" s="230"/>
      <c r="C42" s="479"/>
      <c r="D42" s="479"/>
      <c r="E42" s="480">
        <f>E28</f>
        <v>44287</v>
      </c>
      <c r="F42" s="480"/>
      <c r="G42" s="480">
        <f t="shared" ref="G42:AA42" si="5">G28</f>
        <v>44317</v>
      </c>
      <c r="H42" s="480">
        <f t="shared" si="5"/>
        <v>0</v>
      </c>
      <c r="I42" s="480">
        <f t="shared" si="5"/>
        <v>44348</v>
      </c>
      <c r="J42" s="480">
        <f t="shared" si="5"/>
        <v>0</v>
      </c>
      <c r="K42" s="480">
        <f t="shared" si="5"/>
        <v>44378</v>
      </c>
      <c r="L42" s="480">
        <f t="shared" si="5"/>
        <v>0</v>
      </c>
      <c r="M42" s="480">
        <f t="shared" si="5"/>
        <v>44409</v>
      </c>
      <c r="N42" s="480">
        <f t="shared" si="5"/>
        <v>0</v>
      </c>
      <c r="O42" s="480">
        <f t="shared" si="5"/>
        <v>44440</v>
      </c>
      <c r="P42" s="480">
        <f t="shared" si="5"/>
        <v>0</v>
      </c>
      <c r="Q42" s="480">
        <f t="shared" si="5"/>
        <v>44470</v>
      </c>
      <c r="R42" s="480">
        <f t="shared" si="5"/>
        <v>0</v>
      </c>
      <c r="S42" s="480">
        <f t="shared" si="5"/>
        <v>44501</v>
      </c>
      <c r="T42" s="480">
        <f t="shared" si="5"/>
        <v>0</v>
      </c>
      <c r="U42" s="480">
        <f t="shared" si="5"/>
        <v>44531</v>
      </c>
      <c r="V42" s="480">
        <f t="shared" si="5"/>
        <v>0</v>
      </c>
      <c r="W42" s="480">
        <f t="shared" si="5"/>
        <v>44562</v>
      </c>
      <c r="X42" s="480">
        <f t="shared" si="5"/>
        <v>0</v>
      </c>
      <c r="Y42" s="480">
        <f t="shared" si="5"/>
        <v>44593</v>
      </c>
      <c r="Z42" s="480">
        <f t="shared" si="5"/>
        <v>0</v>
      </c>
      <c r="AA42" s="480">
        <f t="shared" si="5"/>
        <v>44621</v>
      </c>
      <c r="AB42" s="231"/>
      <c r="AG42" s="210"/>
    </row>
    <row r="43" spans="1:33" s="33" customFormat="1" ht="25" customHeight="1" x14ac:dyDescent="0.2">
      <c r="A43" s="199"/>
      <c r="B43" s="219"/>
      <c r="C43" s="452" t="s">
        <v>193</v>
      </c>
      <c r="D43" s="453"/>
      <c r="E43" s="664">
        <f>'Cash Flow Data Worksheet'!V7</f>
        <v>0</v>
      </c>
      <c r="F43" s="664"/>
      <c r="G43" s="664"/>
      <c r="H43" s="664"/>
      <c r="I43" s="664"/>
      <c r="J43" s="664"/>
      <c r="K43" s="664"/>
      <c r="L43" s="664"/>
      <c r="M43" s="664"/>
      <c r="N43" s="664"/>
      <c r="O43" s="664"/>
      <c r="P43" s="664"/>
      <c r="Q43" s="664"/>
      <c r="R43" s="664"/>
      <c r="S43" s="664"/>
      <c r="T43" s="664"/>
      <c r="U43" s="664"/>
      <c r="V43" s="664"/>
      <c r="W43" s="664"/>
      <c r="X43" s="664"/>
      <c r="Y43" s="664"/>
      <c r="Z43" s="664"/>
      <c r="AA43" s="664"/>
      <c r="AB43" s="481"/>
      <c r="AG43" s="210"/>
    </row>
    <row r="44" spans="1:33" s="33" customFormat="1" ht="7" customHeight="1" x14ac:dyDescent="0.2">
      <c r="A44" s="199"/>
      <c r="B44" s="219"/>
      <c r="C44" s="452"/>
      <c r="D44" s="453"/>
      <c r="E44" s="664"/>
      <c r="F44" s="664"/>
      <c r="G44" s="664"/>
      <c r="H44" s="664"/>
      <c r="I44" s="664"/>
      <c r="J44" s="664"/>
      <c r="K44" s="664"/>
      <c r="L44" s="664"/>
      <c r="M44" s="664"/>
      <c r="N44" s="664"/>
      <c r="O44" s="664"/>
      <c r="P44" s="664"/>
      <c r="Q44" s="664"/>
      <c r="R44" s="664"/>
      <c r="S44" s="664"/>
      <c r="T44" s="664"/>
      <c r="U44" s="664"/>
      <c r="V44" s="664"/>
      <c r="W44" s="664"/>
      <c r="X44" s="664"/>
      <c r="Y44" s="664"/>
      <c r="Z44" s="664"/>
      <c r="AA44" s="664"/>
      <c r="AB44" s="481"/>
      <c r="AG44" s="210"/>
    </row>
    <row r="45" spans="1:33" s="33" customFormat="1" ht="25" customHeight="1" x14ac:dyDescent="0.2">
      <c r="A45" s="199"/>
      <c r="B45" s="220"/>
      <c r="C45" s="458" t="s">
        <v>194</v>
      </c>
      <c r="D45" s="459"/>
      <c r="E45" s="667">
        <f>'Cash Flow Data Worksheet'!X7</f>
        <v>0</v>
      </c>
      <c r="F45" s="667"/>
      <c r="G45" s="667"/>
      <c r="H45" s="667"/>
      <c r="I45" s="667"/>
      <c r="J45" s="667"/>
      <c r="K45" s="667"/>
      <c r="L45" s="667"/>
      <c r="M45" s="667"/>
      <c r="N45" s="667"/>
      <c r="O45" s="667"/>
      <c r="P45" s="667"/>
      <c r="Q45" s="667"/>
      <c r="R45" s="667"/>
      <c r="S45" s="667"/>
      <c r="T45" s="667"/>
      <c r="U45" s="667"/>
      <c r="V45" s="667"/>
      <c r="W45" s="667"/>
      <c r="X45" s="667"/>
      <c r="Y45" s="667"/>
      <c r="Z45" s="667"/>
      <c r="AA45" s="667"/>
      <c r="AB45" s="224"/>
      <c r="AG45" s="210"/>
    </row>
    <row r="46" spans="1:33" s="33" customFormat="1" ht="7" customHeight="1" x14ac:dyDescent="0.2">
      <c r="A46" s="199"/>
      <c r="B46" s="219"/>
      <c r="C46" s="452"/>
      <c r="D46" s="453"/>
      <c r="E46" s="664"/>
      <c r="F46" s="664"/>
      <c r="G46" s="664"/>
      <c r="H46" s="664"/>
      <c r="I46" s="664"/>
      <c r="J46" s="664"/>
      <c r="K46" s="664"/>
      <c r="L46" s="664"/>
      <c r="M46" s="664"/>
      <c r="N46" s="664"/>
      <c r="O46" s="664"/>
      <c r="P46" s="664"/>
      <c r="Q46" s="664"/>
      <c r="R46" s="664"/>
      <c r="S46" s="664"/>
      <c r="T46" s="664"/>
      <c r="U46" s="664"/>
      <c r="V46" s="664"/>
      <c r="W46" s="664"/>
      <c r="X46" s="664"/>
      <c r="Y46" s="664"/>
      <c r="Z46" s="664"/>
      <c r="AA46" s="664"/>
      <c r="AB46" s="481"/>
      <c r="AG46" s="210"/>
    </row>
    <row r="47" spans="1:33" s="33" customFormat="1" ht="25" customHeight="1" x14ac:dyDescent="0.2">
      <c r="A47" s="199"/>
      <c r="B47" s="219"/>
      <c r="C47" s="452" t="s">
        <v>196</v>
      </c>
      <c r="D47" s="453"/>
      <c r="E47" s="664">
        <f>E43-E45</f>
        <v>0</v>
      </c>
      <c r="F47" s="664"/>
      <c r="G47" s="664"/>
      <c r="H47" s="664"/>
      <c r="I47" s="664"/>
      <c r="J47" s="664"/>
      <c r="K47" s="664"/>
      <c r="L47" s="664"/>
      <c r="M47" s="664"/>
      <c r="N47" s="664"/>
      <c r="O47" s="664"/>
      <c r="P47" s="664"/>
      <c r="Q47" s="664"/>
      <c r="R47" s="664"/>
      <c r="S47" s="664"/>
      <c r="T47" s="664"/>
      <c r="U47" s="664"/>
      <c r="V47" s="664"/>
      <c r="W47" s="664"/>
      <c r="X47" s="664"/>
      <c r="Y47" s="664"/>
      <c r="Z47" s="664"/>
      <c r="AA47" s="664"/>
      <c r="AB47" s="481"/>
      <c r="AG47" s="210"/>
    </row>
    <row r="48" spans="1:33" s="33" customFormat="1" ht="7" customHeight="1" x14ac:dyDescent="0.2">
      <c r="A48" s="199"/>
      <c r="B48" s="219"/>
      <c r="C48" s="452"/>
      <c r="D48" s="453"/>
      <c r="E48" s="664"/>
      <c r="F48" s="664"/>
      <c r="G48" s="664"/>
      <c r="H48" s="664"/>
      <c r="I48" s="664"/>
      <c r="J48" s="664"/>
      <c r="K48" s="664"/>
      <c r="L48" s="664"/>
      <c r="M48" s="664"/>
      <c r="N48" s="664"/>
      <c r="O48" s="664"/>
      <c r="P48" s="664"/>
      <c r="Q48" s="664"/>
      <c r="R48" s="664"/>
      <c r="S48" s="664"/>
      <c r="T48" s="664"/>
      <c r="U48" s="664"/>
      <c r="V48" s="664"/>
      <c r="W48" s="664"/>
      <c r="X48" s="664"/>
      <c r="Y48" s="664"/>
      <c r="Z48" s="664"/>
      <c r="AA48" s="664"/>
      <c r="AB48" s="481"/>
      <c r="AG48" s="210"/>
    </row>
    <row r="49" spans="1:33" s="33" customFormat="1" ht="25" customHeight="1" x14ac:dyDescent="0.2">
      <c r="A49" s="199"/>
      <c r="B49" s="220"/>
      <c r="C49" s="458" t="s">
        <v>195</v>
      </c>
      <c r="D49" s="459"/>
      <c r="E49" s="670">
        <f>E38+E47</f>
        <v>0</v>
      </c>
      <c r="F49" s="670"/>
      <c r="G49" s="670">
        <f>E49+G36</f>
        <v>0</v>
      </c>
      <c r="H49" s="670"/>
      <c r="I49" s="670">
        <f>G49+I36</f>
        <v>0</v>
      </c>
      <c r="J49" s="670"/>
      <c r="K49" s="670">
        <f>I49+K36</f>
        <v>0</v>
      </c>
      <c r="L49" s="670"/>
      <c r="M49" s="670">
        <f>K49+M36</f>
        <v>0</v>
      </c>
      <c r="N49" s="670"/>
      <c r="O49" s="670">
        <f>M49+O36</f>
        <v>0</v>
      </c>
      <c r="P49" s="670"/>
      <c r="Q49" s="670">
        <f>O49+Q36</f>
        <v>0</v>
      </c>
      <c r="R49" s="670"/>
      <c r="S49" s="670">
        <f>Q49+S36</f>
        <v>0</v>
      </c>
      <c r="T49" s="670"/>
      <c r="U49" s="670">
        <f>S49+U36</f>
        <v>0</v>
      </c>
      <c r="V49" s="670"/>
      <c r="W49" s="670">
        <f>U49+W36</f>
        <v>0</v>
      </c>
      <c r="X49" s="670"/>
      <c r="Y49" s="670">
        <f>W49+Y36</f>
        <v>0</v>
      </c>
      <c r="Z49" s="670"/>
      <c r="AA49" s="670">
        <f>Y49+AA36</f>
        <v>0</v>
      </c>
      <c r="AB49" s="224"/>
      <c r="AG49" s="210"/>
    </row>
    <row r="50" spans="1:33" ht="7" customHeight="1" x14ac:dyDescent="0.25">
      <c r="A50" s="206"/>
      <c r="B50" s="225"/>
      <c r="C50" s="482"/>
      <c r="D50" s="482"/>
      <c r="E50" s="482"/>
      <c r="F50" s="482"/>
      <c r="G50" s="482"/>
      <c r="H50" s="482"/>
      <c r="I50" s="482"/>
      <c r="J50" s="482"/>
      <c r="K50" s="482"/>
      <c r="L50" s="482"/>
      <c r="M50" s="482"/>
      <c r="N50" s="482"/>
      <c r="O50" s="482"/>
      <c r="P50" s="482"/>
      <c r="Q50" s="482"/>
      <c r="R50" s="482"/>
      <c r="S50" s="482"/>
      <c r="T50" s="482"/>
      <c r="U50" s="482"/>
      <c r="V50" s="482"/>
      <c r="W50" s="482"/>
      <c r="X50" s="482"/>
      <c r="Y50" s="482"/>
      <c r="Z50" s="482"/>
      <c r="AA50" s="482"/>
      <c r="AB50" s="483"/>
      <c r="AG50" s="207"/>
    </row>
    <row r="51" spans="1:33" ht="13" customHeight="1" x14ac:dyDescent="0.25">
      <c r="A51" s="200"/>
      <c r="B51" s="211"/>
      <c r="C51" s="484"/>
      <c r="D51" s="484"/>
      <c r="E51" s="484"/>
      <c r="F51" s="484"/>
      <c r="G51" s="484"/>
      <c r="H51" s="484"/>
      <c r="I51" s="484"/>
      <c r="J51" s="484"/>
      <c r="K51" s="484"/>
      <c r="L51" s="484"/>
      <c r="M51" s="484"/>
      <c r="N51" s="484"/>
      <c r="O51" s="484"/>
      <c r="P51" s="484"/>
      <c r="Q51" s="484"/>
      <c r="R51" s="484"/>
      <c r="S51" s="484"/>
      <c r="T51" s="484"/>
      <c r="U51" s="484"/>
      <c r="V51" s="484"/>
      <c r="W51" s="484"/>
      <c r="X51" s="484"/>
      <c r="Y51" s="484"/>
      <c r="Z51" s="484"/>
      <c r="AA51" s="484"/>
      <c r="AB51" s="484"/>
      <c r="AC51" s="484"/>
      <c r="AD51" s="484"/>
      <c r="AE51" s="484"/>
      <c r="AF51" s="484"/>
      <c r="AG51" s="212"/>
    </row>
    <row r="52" spans="1:33" ht="19" customHeight="1" x14ac:dyDescent="0.2">
      <c r="A52" s="806" t="s">
        <v>247</v>
      </c>
      <c r="B52" s="806"/>
      <c r="C52" s="806"/>
      <c r="D52" s="806"/>
      <c r="E52" s="806"/>
      <c r="F52" s="806"/>
      <c r="G52" s="806"/>
      <c r="H52" s="806"/>
      <c r="I52" s="806"/>
      <c r="J52" s="806"/>
      <c r="K52" s="806"/>
      <c r="L52" s="806"/>
      <c r="M52" s="806"/>
      <c r="N52" s="806"/>
      <c r="O52" s="806"/>
      <c r="P52" s="806"/>
      <c r="Q52" s="806"/>
      <c r="R52" s="806"/>
      <c r="S52" s="806"/>
      <c r="T52" s="806"/>
      <c r="U52" s="806"/>
      <c r="V52" s="806"/>
      <c r="W52" s="806"/>
      <c r="X52" s="806"/>
      <c r="Y52" s="806"/>
      <c r="Z52" s="806"/>
      <c r="AA52" s="806"/>
      <c r="AB52" s="806"/>
      <c r="AC52" s="806"/>
      <c r="AD52" s="806"/>
      <c r="AE52" s="806"/>
      <c r="AF52" s="806"/>
      <c r="AG52" s="806"/>
    </row>
    <row r="53" spans="1:33" ht="19" x14ac:dyDescent="0.25">
      <c r="C53" s="485"/>
      <c r="D53" s="485"/>
      <c r="E53" s="485"/>
      <c r="F53" s="485"/>
      <c r="G53" s="485"/>
      <c r="H53" s="485"/>
      <c r="I53" s="485"/>
      <c r="J53" s="485"/>
      <c r="K53" s="485"/>
      <c r="L53" s="485"/>
      <c r="M53" s="485"/>
      <c r="N53" s="485"/>
      <c r="O53" s="485"/>
      <c r="P53" s="485"/>
      <c r="Q53" s="485"/>
      <c r="R53" s="485"/>
      <c r="S53" s="485"/>
      <c r="T53" s="485"/>
      <c r="U53" s="485"/>
      <c r="V53" s="485"/>
      <c r="W53" s="485"/>
      <c r="X53" s="485"/>
      <c r="Y53" s="485"/>
      <c r="Z53" s="485"/>
      <c r="AA53" s="485"/>
      <c r="AB53" s="485"/>
      <c r="AC53" s="485"/>
      <c r="AD53" s="485"/>
      <c r="AE53" s="485"/>
      <c r="AF53" s="485"/>
    </row>
    <row r="54" spans="1:33" ht="19" x14ac:dyDescent="0.25">
      <c r="C54" s="485"/>
      <c r="D54" s="485"/>
      <c r="E54" s="485"/>
      <c r="F54" s="485"/>
      <c r="G54" s="485"/>
      <c r="H54" s="485"/>
      <c r="I54" s="485"/>
      <c r="J54" s="485"/>
      <c r="K54" s="485"/>
      <c r="L54" s="485"/>
      <c r="M54" s="485"/>
      <c r="N54" s="485"/>
      <c r="O54" s="485"/>
      <c r="P54" s="485"/>
      <c r="Q54" s="485"/>
      <c r="R54" s="485"/>
      <c r="S54" s="485"/>
      <c r="T54" s="485"/>
      <c r="U54" s="485"/>
      <c r="V54" s="485"/>
      <c r="W54" s="485"/>
      <c r="X54" s="485"/>
      <c r="Y54" s="485"/>
      <c r="Z54" s="485"/>
      <c r="AA54" s="485"/>
      <c r="AB54" s="485"/>
      <c r="AC54" s="485"/>
      <c r="AD54" s="485"/>
      <c r="AE54" s="485"/>
      <c r="AF54" s="485"/>
    </row>
  </sheetData>
  <mergeCells count="8">
    <mergeCell ref="A52:AG52"/>
    <mergeCell ref="G14:K14"/>
    <mergeCell ref="M14:Q14"/>
    <mergeCell ref="U2:AE2"/>
    <mergeCell ref="U4:AE4"/>
    <mergeCell ref="U6:AE6"/>
    <mergeCell ref="U8:AE8"/>
    <mergeCell ref="U10:AE10"/>
  </mergeCells>
  <conditionalFormatting sqref="U2 U4 U6 U8 K11:V11 U10">
    <cfRule type="cellIs" dxfId="4" priority="2" operator="equal">
      <formula>0</formula>
    </cfRule>
  </conditionalFormatting>
  <conditionalFormatting sqref="E17:AE49">
    <cfRule type="cellIs" dxfId="3" priority="1" operator="lessThan">
      <formula>0</formula>
    </cfRule>
  </conditionalFormatting>
  <dataValidations count="1">
    <dataValidation type="textLength" showInputMessage="1" showErrorMessage="1" promptTitle="Prepopulated" prompt="Please complete the &quot;Input Sheet&quot; tab before using this analysis. Values such as this one will be pre-populated." sqref="U2" xr:uid="{58A3D429-EAFE-474B-A317-F4830DFCB565}">
      <formula1>1</formula1>
      <formula2>1000</formula2>
    </dataValidation>
  </dataValidations>
  <pageMargins left="0.7" right="0.7" top="0.75" bottom="0.75" header="0.3" footer="0.3"/>
  <pageSetup scale="4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55A84-AB7F-B14E-A816-EAA0783CE6A7}">
  <sheetPr>
    <pageSetUpPr fitToPage="1"/>
  </sheetPr>
  <dimension ref="B1:AE66"/>
  <sheetViews>
    <sheetView showGridLines="0" view="pageLayout" zoomScale="49" zoomScaleNormal="63" zoomScalePageLayoutView="49" workbookViewId="0">
      <selection activeCell="B66" sqref="B66:AE66"/>
    </sheetView>
  </sheetViews>
  <sheetFormatPr baseColWidth="10" defaultColWidth="8.83203125" defaultRowHeight="15" x14ac:dyDescent="0.2"/>
  <cols>
    <col min="1" max="1" width="8.83203125" style="31" customWidth="1"/>
    <col min="2" max="2" width="3" style="31" customWidth="1"/>
    <col min="3" max="3" width="1.5" style="31" customWidth="1"/>
    <col min="4" max="4" width="30.1640625" style="31" bestFit="1" customWidth="1"/>
    <col min="5" max="5" width="2.33203125" style="31" customWidth="1"/>
    <col min="6" max="6" width="18" style="602" customWidth="1"/>
    <col min="7" max="7" width="1.1640625" style="602" customWidth="1"/>
    <col min="8" max="8" width="18" style="31" customWidth="1"/>
    <col min="9" max="9" width="1.1640625" style="31" customWidth="1"/>
    <col min="10" max="10" width="18" style="31" customWidth="1"/>
    <col min="11" max="11" width="1.1640625" style="31" customWidth="1"/>
    <col min="12" max="12" width="18" style="31" customWidth="1"/>
    <col min="13" max="13" width="1.1640625" style="31" customWidth="1"/>
    <col min="14" max="14" width="18" style="31" customWidth="1"/>
    <col min="15" max="15" width="1.1640625" style="31" customWidth="1"/>
    <col min="16" max="16" width="18" style="31" customWidth="1"/>
    <col min="17" max="17" width="1.1640625" style="31" customWidth="1"/>
    <col min="18" max="18" width="18" style="31" customWidth="1"/>
    <col min="19" max="19" width="1.1640625" style="31" customWidth="1"/>
    <col min="20" max="20" width="18" style="31" customWidth="1"/>
    <col min="21" max="21" width="1.1640625" style="31" customWidth="1"/>
    <col min="22" max="22" width="18" style="31" customWidth="1"/>
    <col min="23" max="23" width="1.1640625" style="31" customWidth="1"/>
    <col min="24" max="24" width="18" style="31" customWidth="1"/>
    <col min="25" max="25" width="1.1640625" style="31" customWidth="1"/>
    <col min="26" max="26" width="18" style="31" customWidth="1"/>
    <col min="27" max="27" width="1.1640625" style="31" customWidth="1"/>
    <col min="28" max="28" width="18" style="31" customWidth="1"/>
    <col min="29" max="29" width="18" style="302" customWidth="1"/>
    <col min="30" max="30" width="1.83203125" style="31" customWidth="1"/>
    <col min="31" max="31" width="1.6640625" style="31" customWidth="1"/>
    <col min="32" max="16384" width="8.83203125" style="31"/>
  </cols>
  <sheetData>
    <row r="1" spans="2:31" ht="25" customHeight="1" x14ac:dyDescent="0.2">
      <c r="B1" s="650"/>
      <c r="C1" s="647"/>
      <c r="D1" s="647"/>
      <c r="E1" s="647"/>
      <c r="F1" s="649"/>
      <c r="G1" s="649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47"/>
      <c r="AA1" s="647"/>
      <c r="AB1" s="647"/>
      <c r="AC1" s="648"/>
      <c r="AD1" s="647"/>
      <c r="AE1" s="646"/>
    </row>
    <row r="2" spans="2:31" ht="21" x14ac:dyDescent="0.2">
      <c r="B2" s="643"/>
      <c r="C2" s="640"/>
      <c r="D2" s="640"/>
      <c r="E2" s="640"/>
      <c r="F2" s="642"/>
      <c r="G2" s="642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40"/>
      <c r="S2" s="640"/>
      <c r="T2" s="645" t="s">
        <v>237</v>
      </c>
      <c r="U2" s="644"/>
      <c r="V2" s="872"/>
      <c r="W2" s="872"/>
      <c r="X2" s="872"/>
      <c r="Y2" s="872"/>
      <c r="Z2" s="872"/>
      <c r="AA2" s="872"/>
      <c r="AB2" s="872"/>
      <c r="AC2" s="872"/>
      <c r="AD2" s="640"/>
      <c r="AE2" s="639"/>
    </row>
    <row r="3" spans="2:31" ht="21" x14ac:dyDescent="0.2">
      <c r="B3" s="643"/>
      <c r="C3" s="640"/>
      <c r="D3" s="640"/>
      <c r="E3" s="640"/>
      <c r="F3" s="642"/>
      <c r="G3" s="642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40"/>
      <c r="S3" s="640"/>
      <c r="T3" s="645"/>
      <c r="U3" s="644"/>
      <c r="V3" s="644"/>
      <c r="W3" s="644"/>
      <c r="X3" s="644"/>
      <c r="Y3" s="644"/>
      <c r="Z3" s="644"/>
      <c r="AA3" s="644"/>
      <c r="AB3" s="644"/>
      <c r="AC3" s="644"/>
      <c r="AD3" s="640"/>
      <c r="AE3" s="639"/>
    </row>
    <row r="4" spans="2:31" ht="21" x14ac:dyDescent="0.2">
      <c r="B4" s="643"/>
      <c r="C4" s="640"/>
      <c r="D4" s="640"/>
      <c r="E4" s="640"/>
      <c r="F4" s="642"/>
      <c r="G4" s="642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40"/>
      <c r="S4" s="640"/>
      <c r="T4" s="645" t="s">
        <v>236</v>
      </c>
      <c r="U4" s="644"/>
      <c r="V4" s="872"/>
      <c r="W4" s="872"/>
      <c r="X4" s="872"/>
      <c r="Y4" s="872"/>
      <c r="Z4" s="872"/>
      <c r="AA4" s="872"/>
      <c r="AB4" s="872"/>
      <c r="AC4" s="872"/>
      <c r="AD4" s="640"/>
      <c r="AE4" s="639"/>
    </row>
    <row r="5" spans="2:31" ht="21" x14ac:dyDescent="0.2">
      <c r="B5" s="643"/>
      <c r="C5" s="640"/>
      <c r="D5" s="640"/>
      <c r="E5" s="640"/>
      <c r="F5" s="642"/>
      <c r="G5" s="642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  <c r="S5" s="640"/>
      <c r="T5" s="645"/>
      <c r="U5" s="644"/>
      <c r="V5" s="644"/>
      <c r="W5" s="644"/>
      <c r="X5" s="644"/>
      <c r="Y5" s="644"/>
      <c r="Z5" s="644"/>
      <c r="AA5" s="644"/>
      <c r="AB5" s="644"/>
      <c r="AC5" s="644"/>
      <c r="AD5" s="640"/>
      <c r="AE5" s="639"/>
    </row>
    <row r="6" spans="2:31" ht="21" x14ac:dyDescent="0.2">
      <c r="B6" s="643"/>
      <c r="C6" s="640"/>
      <c r="D6" s="640"/>
      <c r="E6" s="640"/>
      <c r="F6" s="642"/>
      <c r="G6" s="642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40"/>
      <c r="S6" s="640"/>
      <c r="T6" s="645" t="s">
        <v>235</v>
      </c>
      <c r="U6" s="644"/>
      <c r="V6" s="872"/>
      <c r="W6" s="872"/>
      <c r="X6" s="872"/>
      <c r="Y6" s="872"/>
      <c r="Z6" s="872"/>
      <c r="AA6" s="872"/>
      <c r="AB6" s="872"/>
      <c r="AC6" s="872"/>
      <c r="AD6" s="640"/>
      <c r="AE6" s="639"/>
    </row>
    <row r="7" spans="2:31" ht="26" customHeight="1" x14ac:dyDescent="0.2">
      <c r="B7" s="643"/>
      <c r="C7" s="640"/>
      <c r="D7" s="640"/>
      <c r="E7" s="640"/>
      <c r="F7" s="642"/>
      <c r="G7" s="642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40"/>
      <c r="S7" s="640"/>
      <c r="T7" s="640"/>
      <c r="U7" s="640"/>
      <c r="V7" s="640"/>
      <c r="W7" s="640"/>
      <c r="X7" s="640"/>
      <c r="Y7" s="640"/>
      <c r="Z7" s="640"/>
      <c r="AA7" s="640"/>
      <c r="AB7" s="640"/>
      <c r="AC7" s="641"/>
      <c r="AD7" s="640"/>
      <c r="AE7" s="639"/>
    </row>
    <row r="8" spans="2:31" ht="86" customHeight="1" x14ac:dyDescent="0.2">
      <c r="B8" s="873" t="s">
        <v>234</v>
      </c>
      <c r="C8" s="874"/>
      <c r="D8" s="874"/>
      <c r="E8" s="874"/>
      <c r="F8" s="874"/>
      <c r="G8" s="874"/>
      <c r="H8" s="874"/>
      <c r="I8" s="874"/>
      <c r="J8" s="874"/>
      <c r="K8" s="874"/>
      <c r="L8" s="874"/>
      <c r="M8" s="874"/>
      <c r="N8" s="874"/>
      <c r="O8" s="874"/>
      <c r="P8" s="874"/>
      <c r="Q8" s="874"/>
      <c r="R8" s="874"/>
      <c r="S8" s="874"/>
      <c r="T8" s="874"/>
      <c r="U8" s="874"/>
      <c r="V8" s="874"/>
      <c r="W8" s="874"/>
      <c r="X8" s="874"/>
      <c r="Y8" s="874"/>
      <c r="Z8" s="874"/>
      <c r="AA8" s="874"/>
      <c r="AB8" s="874"/>
      <c r="AC8" s="874"/>
      <c r="AD8" s="874"/>
      <c r="AE8" s="875"/>
    </row>
    <row r="9" spans="2:31" ht="21" x14ac:dyDescent="0.2">
      <c r="B9" s="633"/>
      <c r="C9" s="630"/>
      <c r="D9" s="634" t="s">
        <v>233</v>
      </c>
      <c r="E9" s="630"/>
      <c r="F9" s="638"/>
      <c r="G9" s="638"/>
      <c r="H9" s="630"/>
      <c r="I9" s="630"/>
      <c r="J9" s="630"/>
      <c r="K9" s="630"/>
      <c r="L9" s="630"/>
      <c r="M9" s="630"/>
      <c r="N9" s="630"/>
      <c r="O9" s="630"/>
      <c r="P9" s="630"/>
      <c r="Q9" s="630"/>
      <c r="R9" s="630"/>
      <c r="S9" s="630"/>
      <c r="T9" s="630"/>
      <c r="U9" s="630"/>
      <c r="V9" s="630"/>
      <c r="W9" s="630"/>
      <c r="X9" s="630"/>
      <c r="Y9" s="630"/>
      <c r="Z9" s="630"/>
      <c r="AA9" s="630"/>
      <c r="AB9" s="630"/>
      <c r="AC9" s="634"/>
      <c r="AD9" s="630"/>
      <c r="AE9" s="629"/>
    </row>
    <row r="10" spans="2:31" ht="33" customHeight="1" x14ac:dyDescent="0.2">
      <c r="B10" s="633"/>
      <c r="C10" s="630"/>
      <c r="D10" s="637">
        <v>44197</v>
      </c>
      <c r="E10" s="630"/>
      <c r="F10" s="770">
        <f>D10</f>
        <v>44197</v>
      </c>
      <c r="G10" s="636"/>
      <c r="H10" s="775">
        <f>F10+7</f>
        <v>44204</v>
      </c>
      <c r="I10" s="635"/>
      <c r="J10" s="775">
        <f>H10+7</f>
        <v>44211</v>
      </c>
      <c r="K10" s="635"/>
      <c r="L10" s="775">
        <f>J10+7</f>
        <v>44218</v>
      </c>
      <c r="M10" s="635"/>
      <c r="N10" s="775">
        <f>L10+7</f>
        <v>44225</v>
      </c>
      <c r="O10" s="635"/>
      <c r="P10" s="775">
        <f>N10+7</f>
        <v>44232</v>
      </c>
      <c r="Q10" s="635"/>
      <c r="R10" s="775">
        <f>P10+7</f>
        <v>44239</v>
      </c>
      <c r="S10" s="635"/>
      <c r="T10" s="775">
        <f>R10+7</f>
        <v>44246</v>
      </c>
      <c r="U10" s="635"/>
      <c r="V10" s="775">
        <f>T10+7</f>
        <v>44253</v>
      </c>
      <c r="W10" s="635"/>
      <c r="X10" s="775">
        <f>V10+7</f>
        <v>44260</v>
      </c>
      <c r="Y10" s="635"/>
      <c r="Z10" s="775">
        <f>X10+7</f>
        <v>44267</v>
      </c>
      <c r="AA10" s="635"/>
      <c r="AB10" s="775">
        <f>Z10+7</f>
        <v>44274</v>
      </c>
      <c r="AC10" s="634"/>
      <c r="AD10" s="630"/>
      <c r="AE10" s="629"/>
    </row>
    <row r="11" spans="2:31" ht="21" x14ac:dyDescent="0.2">
      <c r="B11" s="633"/>
      <c r="C11" s="630"/>
      <c r="D11" s="630"/>
      <c r="E11" s="630"/>
      <c r="F11" s="771" t="s">
        <v>212</v>
      </c>
      <c r="G11" s="632"/>
      <c r="H11" s="776" t="s">
        <v>211</v>
      </c>
      <c r="I11" s="620"/>
      <c r="J11" s="771" t="s">
        <v>210</v>
      </c>
      <c r="K11" s="632"/>
      <c r="L11" s="776" t="s">
        <v>209</v>
      </c>
      <c r="M11" s="620"/>
      <c r="N11" s="771" t="s">
        <v>208</v>
      </c>
      <c r="O11" s="632"/>
      <c r="P11" s="776" t="s">
        <v>207</v>
      </c>
      <c r="Q11" s="620"/>
      <c r="R11" s="771" t="s">
        <v>206</v>
      </c>
      <c r="S11" s="632"/>
      <c r="T11" s="776" t="s">
        <v>205</v>
      </c>
      <c r="U11" s="620"/>
      <c r="V11" s="771" t="s">
        <v>204</v>
      </c>
      <c r="W11" s="632"/>
      <c r="X11" s="776" t="s">
        <v>203</v>
      </c>
      <c r="Y11" s="620"/>
      <c r="Z11" s="771" t="s">
        <v>202</v>
      </c>
      <c r="AA11" s="632"/>
      <c r="AB11" s="776" t="s">
        <v>201</v>
      </c>
      <c r="AC11" s="631"/>
      <c r="AD11" s="630"/>
      <c r="AE11" s="629"/>
    </row>
    <row r="12" spans="2:31" ht="10" customHeight="1" x14ac:dyDescent="0.2">
      <c r="B12" s="612"/>
      <c r="C12" s="610"/>
      <c r="D12" s="609"/>
      <c r="E12" s="609"/>
      <c r="F12" s="772"/>
      <c r="G12" s="628"/>
      <c r="H12" s="777"/>
      <c r="I12" s="610"/>
      <c r="J12" s="772"/>
      <c r="K12" s="628"/>
      <c r="L12" s="777"/>
      <c r="M12" s="610"/>
      <c r="N12" s="772"/>
      <c r="O12" s="628"/>
      <c r="P12" s="777"/>
      <c r="Q12" s="610"/>
      <c r="R12" s="772"/>
      <c r="S12" s="628"/>
      <c r="T12" s="777"/>
      <c r="U12" s="610"/>
      <c r="V12" s="772"/>
      <c r="W12" s="628"/>
      <c r="X12" s="777"/>
      <c r="Y12" s="610"/>
      <c r="Z12" s="772"/>
      <c r="AA12" s="628"/>
      <c r="AB12" s="777"/>
      <c r="AC12" s="628"/>
      <c r="AD12" s="609"/>
      <c r="AE12" s="608"/>
    </row>
    <row r="13" spans="2:31" ht="38" x14ac:dyDescent="0.2">
      <c r="B13" s="612"/>
      <c r="C13" s="609"/>
      <c r="D13" s="627" t="s">
        <v>232</v>
      </c>
      <c r="E13" s="627"/>
      <c r="F13" s="773"/>
      <c r="G13" s="651"/>
      <c r="H13" s="778">
        <f>F61</f>
        <v>0</v>
      </c>
      <c r="I13" s="651"/>
      <c r="J13" s="778">
        <f>H61</f>
        <v>0</v>
      </c>
      <c r="K13" s="651"/>
      <c r="L13" s="778">
        <f>J61</f>
        <v>0</v>
      </c>
      <c r="M13" s="651"/>
      <c r="N13" s="778">
        <f>L61</f>
        <v>0</v>
      </c>
      <c r="O13" s="651"/>
      <c r="P13" s="778">
        <f>N61</f>
        <v>0</v>
      </c>
      <c r="Q13" s="651"/>
      <c r="R13" s="778">
        <f>P61</f>
        <v>0</v>
      </c>
      <c r="S13" s="651"/>
      <c r="T13" s="778">
        <f>R61</f>
        <v>0</v>
      </c>
      <c r="U13" s="651"/>
      <c r="V13" s="778">
        <f>T61</f>
        <v>0</v>
      </c>
      <c r="W13" s="651"/>
      <c r="X13" s="778">
        <f>V61</f>
        <v>0</v>
      </c>
      <c r="Y13" s="651"/>
      <c r="Z13" s="778">
        <f>X61</f>
        <v>0</v>
      </c>
      <c r="AA13" s="651"/>
      <c r="AB13" s="778">
        <f>Z61</f>
        <v>0</v>
      </c>
      <c r="AC13" s="787" t="s">
        <v>231</v>
      </c>
      <c r="AD13" s="609"/>
      <c r="AE13" s="608"/>
    </row>
    <row r="14" spans="2:31" ht="19" customHeight="1" thickBot="1" x14ac:dyDescent="0.25">
      <c r="B14" s="612"/>
      <c r="C14" s="609"/>
      <c r="D14" s="610"/>
      <c r="E14" s="610"/>
      <c r="F14" s="774"/>
      <c r="G14" s="652"/>
      <c r="H14" s="779"/>
      <c r="I14" s="651"/>
      <c r="J14" s="779"/>
      <c r="K14" s="651"/>
      <c r="L14" s="779"/>
      <c r="M14" s="651"/>
      <c r="N14" s="779"/>
      <c r="O14" s="651"/>
      <c r="P14" s="779"/>
      <c r="Q14" s="651"/>
      <c r="R14" s="779"/>
      <c r="S14" s="651"/>
      <c r="T14" s="779"/>
      <c r="U14" s="651"/>
      <c r="V14" s="779"/>
      <c r="W14" s="651"/>
      <c r="X14" s="779"/>
      <c r="Y14" s="651"/>
      <c r="Z14" s="779"/>
      <c r="AA14" s="651"/>
      <c r="AB14" s="779"/>
      <c r="AC14" s="652"/>
      <c r="AD14" s="609"/>
      <c r="AE14" s="608"/>
    </row>
    <row r="15" spans="2:31" ht="34" customHeight="1" x14ac:dyDescent="0.2">
      <c r="B15" s="612"/>
      <c r="C15" s="756"/>
      <c r="D15" s="871" t="s">
        <v>230</v>
      </c>
      <c r="E15" s="871"/>
      <c r="F15" s="876"/>
      <c r="G15" s="876"/>
      <c r="H15" s="876"/>
      <c r="I15" s="876"/>
      <c r="J15" s="876"/>
      <c r="K15" s="876"/>
      <c r="L15" s="876"/>
      <c r="M15" s="876"/>
      <c r="N15" s="876"/>
      <c r="O15" s="876"/>
      <c r="P15" s="876"/>
      <c r="Q15" s="876"/>
      <c r="R15" s="876"/>
      <c r="S15" s="876"/>
      <c r="T15" s="876"/>
      <c r="U15" s="876"/>
      <c r="V15" s="876"/>
      <c r="W15" s="876"/>
      <c r="X15" s="876"/>
      <c r="Y15" s="876"/>
      <c r="Z15" s="876"/>
      <c r="AA15" s="876"/>
      <c r="AB15" s="876"/>
      <c r="AC15" s="876"/>
      <c r="AD15" s="757"/>
      <c r="AE15" s="608"/>
    </row>
    <row r="16" spans="2:31" ht="8" customHeight="1" x14ac:dyDescent="0.2">
      <c r="B16" s="612"/>
      <c r="C16" s="758"/>
      <c r="D16" s="753"/>
      <c r="E16" s="753"/>
      <c r="F16" s="780"/>
      <c r="G16" s="780"/>
      <c r="H16" s="780"/>
      <c r="I16" s="780"/>
      <c r="J16" s="780"/>
      <c r="K16" s="780"/>
      <c r="L16" s="780"/>
      <c r="M16" s="780"/>
      <c r="N16" s="780"/>
      <c r="O16" s="780"/>
      <c r="P16" s="780"/>
      <c r="Q16" s="780"/>
      <c r="R16" s="780"/>
      <c r="S16" s="780"/>
      <c r="T16" s="780"/>
      <c r="U16" s="780"/>
      <c r="V16" s="780"/>
      <c r="W16" s="780"/>
      <c r="X16" s="780"/>
      <c r="Y16" s="780"/>
      <c r="Z16" s="780"/>
      <c r="AA16" s="780"/>
      <c r="AB16" s="780"/>
      <c r="AC16" s="754"/>
      <c r="AD16" s="759"/>
      <c r="AE16" s="608"/>
    </row>
    <row r="17" spans="2:31" ht="25" customHeight="1" x14ac:dyDescent="0.2">
      <c r="B17" s="612"/>
      <c r="C17" s="758"/>
      <c r="D17" s="626" t="s">
        <v>229</v>
      </c>
      <c r="E17" s="626"/>
      <c r="F17" s="802"/>
      <c r="G17" s="651"/>
      <c r="H17" s="802"/>
      <c r="I17" s="651"/>
      <c r="J17" s="802"/>
      <c r="K17" s="651"/>
      <c r="L17" s="802"/>
      <c r="M17" s="651"/>
      <c r="N17" s="802"/>
      <c r="O17" s="651"/>
      <c r="P17" s="802"/>
      <c r="Q17" s="651"/>
      <c r="R17" s="802"/>
      <c r="S17" s="651"/>
      <c r="T17" s="802"/>
      <c r="U17" s="651"/>
      <c r="V17" s="802"/>
      <c r="W17" s="651"/>
      <c r="X17" s="802"/>
      <c r="Y17" s="651"/>
      <c r="Z17" s="802"/>
      <c r="AA17" s="651"/>
      <c r="AB17" s="802"/>
      <c r="AC17" s="652">
        <f>SUM(F17:AB17)</f>
        <v>0</v>
      </c>
      <c r="AD17" s="759"/>
      <c r="AE17" s="608"/>
    </row>
    <row r="18" spans="2:31" ht="8" customHeight="1" x14ac:dyDescent="0.2">
      <c r="B18" s="612"/>
      <c r="C18" s="758"/>
      <c r="D18" s="626"/>
      <c r="E18" s="626"/>
      <c r="F18" s="778"/>
      <c r="G18" s="778"/>
      <c r="H18" s="778"/>
      <c r="I18" s="778"/>
      <c r="J18" s="778"/>
      <c r="K18" s="778"/>
      <c r="L18" s="778"/>
      <c r="M18" s="778"/>
      <c r="N18" s="778"/>
      <c r="O18" s="778"/>
      <c r="P18" s="778"/>
      <c r="Q18" s="778"/>
      <c r="R18" s="778"/>
      <c r="S18" s="778"/>
      <c r="T18" s="778"/>
      <c r="U18" s="778"/>
      <c r="V18" s="778"/>
      <c r="W18" s="778"/>
      <c r="X18" s="778"/>
      <c r="Y18" s="778"/>
      <c r="Z18" s="778"/>
      <c r="AA18" s="778"/>
      <c r="AB18" s="778"/>
      <c r="AC18" s="652"/>
      <c r="AD18" s="759"/>
      <c r="AE18" s="608"/>
    </row>
    <row r="19" spans="2:31" ht="25" customHeight="1" x14ac:dyDescent="0.2">
      <c r="B19" s="612"/>
      <c r="C19" s="758"/>
      <c r="D19" s="626" t="s">
        <v>228</v>
      </c>
      <c r="E19" s="626"/>
      <c r="F19" s="802"/>
      <c r="G19" s="651"/>
      <c r="H19" s="802"/>
      <c r="I19" s="651"/>
      <c r="J19" s="802"/>
      <c r="K19" s="651"/>
      <c r="L19" s="802"/>
      <c r="M19" s="651"/>
      <c r="N19" s="802"/>
      <c r="O19" s="651"/>
      <c r="P19" s="802"/>
      <c r="Q19" s="651"/>
      <c r="R19" s="802"/>
      <c r="S19" s="651"/>
      <c r="T19" s="802"/>
      <c r="U19" s="651"/>
      <c r="V19" s="802"/>
      <c r="W19" s="651"/>
      <c r="X19" s="802"/>
      <c r="Y19" s="651"/>
      <c r="Z19" s="802"/>
      <c r="AA19" s="651"/>
      <c r="AB19" s="802"/>
      <c r="AC19" s="652">
        <f>SUM(F19:AB19)</f>
        <v>0</v>
      </c>
      <c r="AD19" s="759"/>
      <c r="AE19" s="608"/>
    </row>
    <row r="20" spans="2:31" ht="8" customHeight="1" x14ac:dyDescent="0.2">
      <c r="B20" s="612"/>
      <c r="C20" s="758"/>
      <c r="D20" s="626"/>
      <c r="E20" s="626"/>
      <c r="F20" s="778"/>
      <c r="G20" s="778"/>
      <c r="H20" s="778"/>
      <c r="I20" s="778"/>
      <c r="J20" s="778"/>
      <c r="K20" s="778"/>
      <c r="L20" s="778"/>
      <c r="M20" s="778"/>
      <c r="N20" s="778"/>
      <c r="O20" s="778"/>
      <c r="P20" s="778"/>
      <c r="Q20" s="778"/>
      <c r="R20" s="778"/>
      <c r="S20" s="778"/>
      <c r="T20" s="778"/>
      <c r="U20" s="778"/>
      <c r="V20" s="778"/>
      <c r="W20" s="778"/>
      <c r="X20" s="778"/>
      <c r="Y20" s="778"/>
      <c r="Z20" s="778"/>
      <c r="AA20" s="778"/>
      <c r="AB20" s="778"/>
      <c r="AC20" s="652"/>
      <c r="AD20" s="759"/>
      <c r="AE20" s="608"/>
    </row>
    <row r="21" spans="2:31" ht="25" customHeight="1" x14ac:dyDescent="0.2">
      <c r="B21" s="612"/>
      <c r="C21" s="758"/>
      <c r="D21" s="626" t="s">
        <v>227</v>
      </c>
      <c r="E21" s="626"/>
      <c r="F21" s="802"/>
      <c r="G21" s="651"/>
      <c r="H21" s="802"/>
      <c r="I21" s="651"/>
      <c r="J21" s="802"/>
      <c r="K21" s="651"/>
      <c r="L21" s="802"/>
      <c r="M21" s="651"/>
      <c r="N21" s="802"/>
      <c r="O21" s="651"/>
      <c r="P21" s="802"/>
      <c r="Q21" s="651"/>
      <c r="R21" s="802"/>
      <c r="S21" s="651"/>
      <c r="T21" s="802"/>
      <c r="U21" s="651"/>
      <c r="V21" s="802"/>
      <c r="W21" s="651"/>
      <c r="X21" s="802"/>
      <c r="Y21" s="651"/>
      <c r="Z21" s="802"/>
      <c r="AA21" s="651"/>
      <c r="AB21" s="802"/>
      <c r="AC21" s="652">
        <f>SUM(F21:AB21)</f>
        <v>0</v>
      </c>
      <c r="AD21" s="759"/>
      <c r="AE21" s="608"/>
    </row>
    <row r="22" spans="2:31" ht="8" customHeight="1" x14ac:dyDescent="0.2">
      <c r="B22" s="612"/>
      <c r="C22" s="758"/>
      <c r="D22" s="626"/>
      <c r="E22" s="626"/>
      <c r="F22" s="778"/>
      <c r="G22" s="778"/>
      <c r="H22" s="778"/>
      <c r="I22" s="778"/>
      <c r="J22" s="778"/>
      <c r="K22" s="778"/>
      <c r="L22" s="778"/>
      <c r="M22" s="778"/>
      <c r="N22" s="778"/>
      <c r="O22" s="778"/>
      <c r="P22" s="778"/>
      <c r="Q22" s="778"/>
      <c r="R22" s="778"/>
      <c r="S22" s="778"/>
      <c r="T22" s="778"/>
      <c r="U22" s="778"/>
      <c r="V22" s="778"/>
      <c r="W22" s="778"/>
      <c r="X22" s="778"/>
      <c r="Y22" s="778"/>
      <c r="Z22" s="778"/>
      <c r="AA22" s="778"/>
      <c r="AB22" s="778"/>
      <c r="AC22" s="652"/>
      <c r="AD22" s="759"/>
      <c r="AE22" s="608"/>
    </row>
    <row r="23" spans="2:31" ht="25" customHeight="1" x14ac:dyDescent="0.2">
      <c r="B23" s="612"/>
      <c r="C23" s="758"/>
      <c r="D23" s="803" t="s">
        <v>245</v>
      </c>
      <c r="E23" s="626"/>
      <c r="F23" s="802"/>
      <c r="G23" s="651"/>
      <c r="H23" s="802"/>
      <c r="I23" s="651"/>
      <c r="J23" s="802"/>
      <c r="K23" s="651"/>
      <c r="L23" s="802"/>
      <c r="M23" s="651"/>
      <c r="N23" s="802"/>
      <c r="O23" s="651"/>
      <c r="P23" s="802"/>
      <c r="Q23" s="651"/>
      <c r="R23" s="802"/>
      <c r="S23" s="651"/>
      <c r="T23" s="802"/>
      <c r="U23" s="651"/>
      <c r="V23" s="802"/>
      <c r="W23" s="651"/>
      <c r="X23" s="802"/>
      <c r="Y23" s="651"/>
      <c r="Z23" s="802"/>
      <c r="AA23" s="651"/>
      <c r="AB23" s="802"/>
      <c r="AC23" s="652">
        <f>SUM(F23:AB23)</f>
        <v>0</v>
      </c>
      <c r="AD23" s="759"/>
      <c r="AE23" s="608"/>
    </row>
    <row r="24" spans="2:31" ht="8" customHeight="1" x14ac:dyDescent="0.2">
      <c r="B24" s="612"/>
      <c r="C24" s="758"/>
      <c r="D24" s="626"/>
      <c r="E24" s="626"/>
      <c r="F24" s="778"/>
      <c r="G24" s="778"/>
      <c r="H24" s="778"/>
      <c r="I24" s="778"/>
      <c r="J24" s="778"/>
      <c r="K24" s="778"/>
      <c r="L24" s="778"/>
      <c r="M24" s="778"/>
      <c r="N24" s="778"/>
      <c r="O24" s="778"/>
      <c r="P24" s="778"/>
      <c r="Q24" s="778"/>
      <c r="R24" s="778"/>
      <c r="S24" s="778"/>
      <c r="T24" s="778"/>
      <c r="U24" s="778"/>
      <c r="V24" s="778"/>
      <c r="W24" s="778"/>
      <c r="X24" s="778"/>
      <c r="Y24" s="778"/>
      <c r="Z24" s="778"/>
      <c r="AA24" s="778"/>
      <c r="AB24" s="778"/>
      <c r="AC24" s="652"/>
      <c r="AD24" s="759"/>
      <c r="AE24" s="608"/>
    </row>
    <row r="25" spans="2:31" ht="25" customHeight="1" x14ac:dyDescent="0.2">
      <c r="B25" s="612"/>
      <c r="C25" s="758"/>
      <c r="D25" s="803" t="s">
        <v>226</v>
      </c>
      <c r="E25" s="626"/>
      <c r="F25" s="802"/>
      <c r="G25" s="651"/>
      <c r="H25" s="802"/>
      <c r="I25" s="651"/>
      <c r="J25" s="802"/>
      <c r="K25" s="651"/>
      <c r="L25" s="802"/>
      <c r="M25" s="651"/>
      <c r="N25" s="802"/>
      <c r="O25" s="651"/>
      <c r="P25" s="802"/>
      <c r="Q25" s="651"/>
      <c r="R25" s="802"/>
      <c r="S25" s="651"/>
      <c r="T25" s="802"/>
      <c r="U25" s="651"/>
      <c r="V25" s="802"/>
      <c r="W25" s="651"/>
      <c r="X25" s="802"/>
      <c r="Y25" s="651"/>
      <c r="Z25" s="802"/>
      <c r="AA25" s="651"/>
      <c r="AB25" s="802"/>
      <c r="AC25" s="652">
        <f>SUM(F25:AB25)</f>
        <v>0</v>
      </c>
      <c r="AD25" s="759"/>
      <c r="AE25" s="608"/>
    </row>
    <row r="26" spans="2:31" ht="8" customHeight="1" x14ac:dyDescent="0.2">
      <c r="B26" s="612"/>
      <c r="C26" s="758"/>
      <c r="D26" s="626"/>
      <c r="E26" s="626"/>
      <c r="F26" s="778"/>
      <c r="G26" s="778"/>
      <c r="H26" s="778"/>
      <c r="I26" s="778"/>
      <c r="J26" s="778"/>
      <c r="K26" s="778"/>
      <c r="L26" s="778"/>
      <c r="M26" s="778"/>
      <c r="N26" s="778"/>
      <c r="O26" s="778"/>
      <c r="P26" s="778"/>
      <c r="Q26" s="778"/>
      <c r="R26" s="778"/>
      <c r="S26" s="778"/>
      <c r="T26" s="778"/>
      <c r="U26" s="778"/>
      <c r="V26" s="778"/>
      <c r="W26" s="778"/>
      <c r="X26" s="778"/>
      <c r="Y26" s="778"/>
      <c r="Z26" s="778"/>
      <c r="AA26" s="778"/>
      <c r="AB26" s="778"/>
      <c r="AC26" s="652"/>
      <c r="AD26" s="759"/>
      <c r="AE26" s="608"/>
    </row>
    <row r="27" spans="2:31" ht="25" customHeight="1" x14ac:dyDescent="0.2">
      <c r="B27" s="612"/>
      <c r="C27" s="758"/>
      <c r="D27" s="803" t="s">
        <v>225</v>
      </c>
      <c r="E27" s="626"/>
      <c r="F27" s="802"/>
      <c r="G27" s="651"/>
      <c r="H27" s="802"/>
      <c r="I27" s="651"/>
      <c r="J27" s="802"/>
      <c r="K27" s="651"/>
      <c r="L27" s="802"/>
      <c r="M27" s="651"/>
      <c r="N27" s="802"/>
      <c r="O27" s="651"/>
      <c r="P27" s="802"/>
      <c r="Q27" s="651"/>
      <c r="R27" s="802"/>
      <c r="S27" s="651"/>
      <c r="T27" s="802"/>
      <c r="U27" s="651"/>
      <c r="V27" s="802"/>
      <c r="W27" s="651"/>
      <c r="X27" s="802"/>
      <c r="Y27" s="651"/>
      <c r="Z27" s="802"/>
      <c r="AA27" s="651"/>
      <c r="AB27" s="802"/>
      <c r="AC27" s="652">
        <f>SUM(F27:AB27)</f>
        <v>0</v>
      </c>
      <c r="AD27" s="759"/>
      <c r="AE27" s="608"/>
    </row>
    <row r="28" spans="2:31" ht="8" customHeight="1" x14ac:dyDescent="0.2">
      <c r="B28" s="612"/>
      <c r="C28" s="758"/>
      <c r="D28" s="626"/>
      <c r="E28" s="626"/>
      <c r="F28" s="778"/>
      <c r="G28" s="778"/>
      <c r="H28" s="778"/>
      <c r="I28" s="778"/>
      <c r="J28" s="778"/>
      <c r="K28" s="778"/>
      <c r="L28" s="778"/>
      <c r="M28" s="778"/>
      <c r="N28" s="778"/>
      <c r="O28" s="778"/>
      <c r="P28" s="778"/>
      <c r="Q28" s="778"/>
      <c r="R28" s="778"/>
      <c r="S28" s="778"/>
      <c r="T28" s="778"/>
      <c r="U28" s="778"/>
      <c r="V28" s="778"/>
      <c r="W28" s="778"/>
      <c r="X28" s="778"/>
      <c r="Y28" s="778"/>
      <c r="Z28" s="778"/>
      <c r="AA28" s="778"/>
      <c r="AB28" s="778"/>
      <c r="AC28" s="652"/>
      <c r="AD28" s="759"/>
      <c r="AE28" s="608"/>
    </row>
    <row r="29" spans="2:31" ht="25" customHeight="1" x14ac:dyDescent="0.2">
      <c r="B29" s="612"/>
      <c r="C29" s="758"/>
      <c r="D29" s="803" t="s">
        <v>224</v>
      </c>
      <c r="E29" s="626"/>
      <c r="F29" s="802"/>
      <c r="G29" s="651"/>
      <c r="H29" s="802"/>
      <c r="I29" s="651"/>
      <c r="J29" s="802"/>
      <c r="K29" s="651"/>
      <c r="L29" s="802"/>
      <c r="M29" s="651"/>
      <c r="N29" s="802"/>
      <c r="O29" s="651"/>
      <c r="P29" s="802"/>
      <c r="Q29" s="651"/>
      <c r="R29" s="802"/>
      <c r="S29" s="651"/>
      <c r="T29" s="802"/>
      <c r="U29" s="651"/>
      <c r="V29" s="802"/>
      <c r="W29" s="651"/>
      <c r="X29" s="802"/>
      <c r="Y29" s="651"/>
      <c r="Z29" s="802"/>
      <c r="AA29" s="651"/>
      <c r="AB29" s="802"/>
      <c r="AC29" s="652">
        <f>SUM(F29:AB29)</f>
        <v>0</v>
      </c>
      <c r="AD29" s="759"/>
      <c r="AE29" s="608"/>
    </row>
    <row r="30" spans="2:31" ht="8" customHeight="1" x14ac:dyDescent="0.2">
      <c r="B30" s="612"/>
      <c r="C30" s="758"/>
      <c r="D30" s="626"/>
      <c r="E30" s="626"/>
      <c r="F30" s="778"/>
      <c r="G30" s="778"/>
      <c r="H30" s="778"/>
      <c r="I30" s="778"/>
      <c r="J30" s="778"/>
      <c r="K30" s="778"/>
      <c r="L30" s="778"/>
      <c r="M30" s="778"/>
      <c r="N30" s="778"/>
      <c r="O30" s="778"/>
      <c r="P30" s="778"/>
      <c r="Q30" s="778"/>
      <c r="R30" s="778"/>
      <c r="S30" s="778"/>
      <c r="T30" s="778"/>
      <c r="U30" s="778"/>
      <c r="V30" s="778"/>
      <c r="W30" s="778"/>
      <c r="X30" s="778"/>
      <c r="Y30" s="778"/>
      <c r="Z30" s="778"/>
      <c r="AA30" s="778"/>
      <c r="AB30" s="778"/>
      <c r="AC30" s="652"/>
      <c r="AD30" s="759"/>
      <c r="AE30" s="608"/>
    </row>
    <row r="31" spans="2:31" ht="25" customHeight="1" x14ac:dyDescent="0.2">
      <c r="B31" s="612"/>
      <c r="C31" s="758"/>
      <c r="D31" s="803" t="s">
        <v>223</v>
      </c>
      <c r="E31" s="626"/>
      <c r="F31" s="802"/>
      <c r="G31" s="651"/>
      <c r="H31" s="802"/>
      <c r="I31" s="651"/>
      <c r="J31" s="802"/>
      <c r="K31" s="651"/>
      <c r="L31" s="802"/>
      <c r="M31" s="651"/>
      <c r="N31" s="802"/>
      <c r="O31" s="651"/>
      <c r="P31" s="802"/>
      <c r="Q31" s="651"/>
      <c r="R31" s="802"/>
      <c r="S31" s="651"/>
      <c r="T31" s="802"/>
      <c r="U31" s="651"/>
      <c r="V31" s="802"/>
      <c r="W31" s="651"/>
      <c r="X31" s="802"/>
      <c r="Y31" s="651"/>
      <c r="Z31" s="802"/>
      <c r="AA31" s="651"/>
      <c r="AB31" s="802"/>
      <c r="AC31" s="652">
        <f>SUM(F31:AB31)</f>
        <v>0</v>
      </c>
      <c r="AD31" s="759"/>
      <c r="AE31" s="608"/>
    </row>
    <row r="32" spans="2:31" ht="8" customHeight="1" x14ac:dyDescent="0.2">
      <c r="B32" s="612"/>
      <c r="C32" s="758"/>
      <c r="D32" s="755"/>
      <c r="E32" s="755"/>
      <c r="F32" s="778"/>
      <c r="G32" s="778"/>
      <c r="H32" s="778"/>
      <c r="I32" s="778"/>
      <c r="J32" s="778"/>
      <c r="K32" s="778"/>
      <c r="L32" s="778"/>
      <c r="M32" s="778"/>
      <c r="N32" s="778"/>
      <c r="O32" s="778"/>
      <c r="P32" s="778"/>
      <c r="Q32" s="778"/>
      <c r="R32" s="778"/>
      <c r="S32" s="778"/>
      <c r="T32" s="778"/>
      <c r="U32" s="778"/>
      <c r="V32" s="778"/>
      <c r="W32" s="778"/>
      <c r="X32" s="778"/>
      <c r="Y32" s="778"/>
      <c r="Z32" s="778"/>
      <c r="AA32" s="778"/>
      <c r="AB32" s="778"/>
      <c r="AC32" s="652"/>
      <c r="AD32" s="759"/>
      <c r="AE32" s="608"/>
    </row>
    <row r="33" spans="2:31" ht="25" customHeight="1" x14ac:dyDescent="0.2">
      <c r="B33" s="612"/>
      <c r="C33" s="758"/>
      <c r="D33" s="755" t="s">
        <v>222</v>
      </c>
      <c r="E33" s="755"/>
      <c r="F33" s="781">
        <f>SUM(F17:F31)</f>
        <v>0</v>
      </c>
      <c r="G33" s="781"/>
      <c r="H33" s="781">
        <f>SUM(H17:H31)</f>
        <v>0</v>
      </c>
      <c r="I33" s="781"/>
      <c r="J33" s="781">
        <f>SUM(J17:J31)</f>
        <v>0</v>
      </c>
      <c r="K33" s="781"/>
      <c r="L33" s="781">
        <f>SUM(L17:L31)</f>
        <v>0</v>
      </c>
      <c r="M33" s="781"/>
      <c r="N33" s="781">
        <f>SUM(N17:N31)</f>
        <v>0</v>
      </c>
      <c r="O33" s="781"/>
      <c r="P33" s="781">
        <f>SUM(P17:P31)</f>
        <v>0</v>
      </c>
      <c r="Q33" s="781"/>
      <c r="R33" s="781">
        <f>SUM(R17:R31)</f>
        <v>0</v>
      </c>
      <c r="S33" s="781"/>
      <c r="T33" s="781">
        <f>SUM(T17:T31)</f>
        <v>0</v>
      </c>
      <c r="U33" s="781"/>
      <c r="V33" s="781">
        <f>SUM(V17:V31)</f>
        <v>0</v>
      </c>
      <c r="W33" s="781"/>
      <c r="X33" s="781">
        <f>SUM(X17:X31)</f>
        <v>0</v>
      </c>
      <c r="Y33" s="781"/>
      <c r="Z33" s="781">
        <f>SUM(Z17:Z31)</f>
        <v>0</v>
      </c>
      <c r="AA33" s="781"/>
      <c r="AB33" s="781">
        <f>SUM(AB17:AB31)</f>
        <v>0</v>
      </c>
      <c r="AC33" s="652">
        <f>SUM(F33:AB33)</f>
        <v>0</v>
      </c>
      <c r="AD33" s="759"/>
      <c r="AE33" s="608"/>
    </row>
    <row r="34" spans="2:31" ht="11" customHeight="1" thickBot="1" x14ac:dyDescent="0.25">
      <c r="B34" s="612"/>
      <c r="C34" s="760"/>
      <c r="D34" s="761"/>
      <c r="E34" s="761"/>
      <c r="F34" s="782"/>
      <c r="G34" s="782"/>
      <c r="H34" s="782"/>
      <c r="I34" s="782"/>
      <c r="J34" s="782"/>
      <c r="K34" s="782"/>
      <c r="L34" s="782"/>
      <c r="M34" s="782"/>
      <c r="N34" s="782"/>
      <c r="O34" s="782"/>
      <c r="P34" s="782"/>
      <c r="Q34" s="782"/>
      <c r="R34" s="782"/>
      <c r="S34" s="782"/>
      <c r="T34" s="782"/>
      <c r="U34" s="782"/>
      <c r="V34" s="782"/>
      <c r="W34" s="782"/>
      <c r="X34" s="782"/>
      <c r="Y34" s="782"/>
      <c r="Z34" s="782"/>
      <c r="AA34" s="782"/>
      <c r="AB34" s="782"/>
      <c r="AC34" s="762"/>
      <c r="AD34" s="763"/>
      <c r="AE34" s="608"/>
    </row>
    <row r="35" spans="2:31" ht="35" customHeight="1" thickBot="1" x14ac:dyDescent="0.25">
      <c r="B35" s="612"/>
      <c r="C35" s="609"/>
      <c r="D35" s="626"/>
      <c r="E35" s="626"/>
      <c r="F35" s="783"/>
      <c r="G35" s="783"/>
      <c r="H35" s="784"/>
      <c r="I35" s="784"/>
      <c r="J35" s="784"/>
      <c r="K35" s="784"/>
      <c r="L35" s="784"/>
      <c r="M35" s="784"/>
      <c r="N35" s="784"/>
      <c r="O35" s="784"/>
      <c r="P35" s="784"/>
      <c r="Q35" s="784"/>
      <c r="R35" s="784"/>
      <c r="S35" s="784"/>
      <c r="T35" s="784"/>
      <c r="U35" s="784"/>
      <c r="V35" s="784"/>
      <c r="W35" s="784"/>
      <c r="X35" s="784"/>
      <c r="Y35" s="784"/>
      <c r="Z35" s="784"/>
      <c r="AA35" s="784"/>
      <c r="AB35" s="784"/>
      <c r="AC35" s="625"/>
      <c r="AD35" s="609"/>
      <c r="AE35" s="608"/>
    </row>
    <row r="36" spans="2:31" ht="34" customHeight="1" x14ac:dyDescent="0.2">
      <c r="B36" s="612"/>
      <c r="C36" s="756"/>
      <c r="D36" s="871" t="s">
        <v>221</v>
      </c>
      <c r="E36" s="871"/>
      <c r="F36" s="871"/>
      <c r="G36" s="871"/>
      <c r="H36" s="871"/>
      <c r="I36" s="871"/>
      <c r="J36" s="871"/>
      <c r="K36" s="871"/>
      <c r="L36" s="871"/>
      <c r="M36" s="871"/>
      <c r="N36" s="871"/>
      <c r="O36" s="871"/>
      <c r="P36" s="871"/>
      <c r="Q36" s="871"/>
      <c r="R36" s="871"/>
      <c r="S36" s="871"/>
      <c r="T36" s="871"/>
      <c r="U36" s="871"/>
      <c r="V36" s="871"/>
      <c r="W36" s="871"/>
      <c r="X36" s="871"/>
      <c r="Y36" s="871"/>
      <c r="Z36" s="871"/>
      <c r="AA36" s="871"/>
      <c r="AB36" s="871"/>
      <c r="AC36" s="871"/>
      <c r="AD36" s="757"/>
      <c r="AE36" s="608"/>
    </row>
    <row r="37" spans="2:31" ht="7" customHeight="1" x14ac:dyDescent="0.2">
      <c r="B37" s="612"/>
      <c r="C37" s="758"/>
      <c r="D37" s="753"/>
      <c r="E37" s="753"/>
      <c r="F37" s="785"/>
      <c r="G37" s="785"/>
      <c r="H37" s="785"/>
      <c r="I37" s="785"/>
      <c r="J37" s="785"/>
      <c r="K37" s="785"/>
      <c r="L37" s="785"/>
      <c r="M37" s="785"/>
      <c r="N37" s="785"/>
      <c r="O37" s="785"/>
      <c r="P37" s="785"/>
      <c r="Q37" s="785"/>
      <c r="R37" s="785"/>
      <c r="S37" s="785"/>
      <c r="T37" s="785"/>
      <c r="U37" s="785"/>
      <c r="V37" s="785"/>
      <c r="W37" s="785"/>
      <c r="X37" s="785"/>
      <c r="Y37" s="785"/>
      <c r="Z37" s="785"/>
      <c r="AA37" s="785"/>
      <c r="AB37" s="785"/>
      <c r="AC37" s="753"/>
      <c r="AD37" s="759"/>
      <c r="AE37" s="608"/>
    </row>
    <row r="38" spans="2:31" ht="25" customHeight="1" x14ac:dyDescent="0.2">
      <c r="B38" s="612"/>
      <c r="C38" s="758"/>
      <c r="D38" s="626" t="s">
        <v>220</v>
      </c>
      <c r="E38" s="626"/>
      <c r="F38" s="804"/>
      <c r="G38" s="653"/>
      <c r="H38" s="804"/>
      <c r="I38" s="653"/>
      <c r="J38" s="804"/>
      <c r="K38" s="653"/>
      <c r="L38" s="804"/>
      <c r="M38" s="653"/>
      <c r="N38" s="804"/>
      <c r="O38" s="653"/>
      <c r="P38" s="804"/>
      <c r="Q38" s="653"/>
      <c r="R38" s="804"/>
      <c r="S38" s="653"/>
      <c r="T38" s="804"/>
      <c r="U38" s="653"/>
      <c r="V38" s="804"/>
      <c r="W38" s="653"/>
      <c r="X38" s="804"/>
      <c r="Y38" s="653"/>
      <c r="Z38" s="804"/>
      <c r="AA38" s="653"/>
      <c r="AB38" s="804"/>
      <c r="AC38" s="654">
        <f>SUM(F38:AB38)</f>
        <v>0</v>
      </c>
      <c r="AD38" s="759"/>
      <c r="AE38" s="608"/>
    </row>
    <row r="39" spans="2:31" ht="8" customHeight="1" x14ac:dyDescent="0.2">
      <c r="B39" s="612"/>
      <c r="C39" s="758"/>
      <c r="D39" s="626"/>
      <c r="E39" s="626"/>
      <c r="F39" s="786"/>
      <c r="G39" s="786"/>
      <c r="H39" s="786"/>
      <c r="I39" s="786"/>
      <c r="J39" s="786"/>
      <c r="K39" s="786"/>
      <c r="L39" s="786"/>
      <c r="M39" s="786"/>
      <c r="N39" s="786"/>
      <c r="O39" s="786"/>
      <c r="P39" s="786"/>
      <c r="Q39" s="786"/>
      <c r="R39" s="786"/>
      <c r="S39" s="786"/>
      <c r="T39" s="786"/>
      <c r="U39" s="786"/>
      <c r="V39" s="786"/>
      <c r="W39" s="786"/>
      <c r="X39" s="786"/>
      <c r="Y39" s="786"/>
      <c r="Z39" s="786"/>
      <c r="AA39" s="786"/>
      <c r="AB39" s="786"/>
      <c r="AC39" s="654"/>
      <c r="AD39" s="759"/>
      <c r="AE39" s="608"/>
    </row>
    <row r="40" spans="2:31" ht="25" customHeight="1" x14ac:dyDescent="0.2">
      <c r="B40" s="612"/>
      <c r="C40" s="758"/>
      <c r="D40" s="626" t="s">
        <v>219</v>
      </c>
      <c r="E40" s="626"/>
      <c r="F40" s="804"/>
      <c r="G40" s="653"/>
      <c r="H40" s="804"/>
      <c r="I40" s="653"/>
      <c r="J40" s="804"/>
      <c r="K40" s="653"/>
      <c r="L40" s="804"/>
      <c r="M40" s="653"/>
      <c r="N40" s="804"/>
      <c r="O40" s="653"/>
      <c r="P40" s="804"/>
      <c r="Q40" s="653"/>
      <c r="R40" s="804"/>
      <c r="S40" s="653"/>
      <c r="T40" s="804"/>
      <c r="U40" s="653"/>
      <c r="V40" s="804"/>
      <c r="W40" s="653"/>
      <c r="X40" s="804"/>
      <c r="Y40" s="653"/>
      <c r="Z40" s="804"/>
      <c r="AA40" s="653"/>
      <c r="AB40" s="804"/>
      <c r="AC40" s="654">
        <f>SUM(F40:AB40)</f>
        <v>0</v>
      </c>
      <c r="AD40" s="759"/>
      <c r="AE40" s="608"/>
    </row>
    <row r="41" spans="2:31" ht="8" customHeight="1" x14ac:dyDescent="0.2">
      <c r="B41" s="612"/>
      <c r="C41" s="758"/>
      <c r="D41" s="626"/>
      <c r="E41" s="626"/>
      <c r="F41" s="786"/>
      <c r="G41" s="786"/>
      <c r="H41" s="786"/>
      <c r="I41" s="786"/>
      <c r="J41" s="786"/>
      <c r="K41" s="786"/>
      <c r="L41" s="786"/>
      <c r="M41" s="786"/>
      <c r="N41" s="786"/>
      <c r="O41" s="786"/>
      <c r="P41" s="786"/>
      <c r="Q41" s="786"/>
      <c r="R41" s="786"/>
      <c r="S41" s="786"/>
      <c r="T41" s="786"/>
      <c r="U41" s="786"/>
      <c r="V41" s="786"/>
      <c r="W41" s="786"/>
      <c r="X41" s="786"/>
      <c r="Y41" s="786"/>
      <c r="Z41" s="786"/>
      <c r="AA41" s="786"/>
      <c r="AB41" s="786"/>
      <c r="AC41" s="654"/>
      <c r="AD41" s="759"/>
      <c r="AE41" s="608"/>
    </row>
    <row r="42" spans="2:31" ht="25" customHeight="1" x14ac:dyDescent="0.2">
      <c r="B42" s="612"/>
      <c r="C42" s="758"/>
      <c r="D42" s="626" t="s">
        <v>218</v>
      </c>
      <c r="E42" s="626"/>
      <c r="F42" s="804"/>
      <c r="G42" s="653"/>
      <c r="H42" s="804"/>
      <c r="I42" s="653"/>
      <c r="J42" s="804"/>
      <c r="K42" s="653"/>
      <c r="L42" s="804"/>
      <c r="M42" s="653"/>
      <c r="N42" s="804"/>
      <c r="O42" s="653"/>
      <c r="P42" s="804"/>
      <c r="Q42" s="653"/>
      <c r="R42" s="804"/>
      <c r="S42" s="653"/>
      <c r="T42" s="804"/>
      <c r="U42" s="653"/>
      <c r="V42" s="804"/>
      <c r="W42" s="653"/>
      <c r="X42" s="804"/>
      <c r="Y42" s="653"/>
      <c r="Z42" s="804"/>
      <c r="AA42" s="653"/>
      <c r="AB42" s="804"/>
      <c r="AC42" s="654">
        <f>SUM(F42:AB42)</f>
        <v>0</v>
      </c>
      <c r="AD42" s="759"/>
      <c r="AE42" s="608"/>
    </row>
    <row r="43" spans="2:31" ht="8" customHeight="1" x14ac:dyDescent="0.2">
      <c r="B43" s="612"/>
      <c r="C43" s="758"/>
      <c r="D43" s="626"/>
      <c r="E43" s="626"/>
      <c r="F43" s="786"/>
      <c r="G43" s="786"/>
      <c r="H43" s="786"/>
      <c r="I43" s="786"/>
      <c r="J43" s="786"/>
      <c r="K43" s="786"/>
      <c r="L43" s="786"/>
      <c r="M43" s="786"/>
      <c r="N43" s="786"/>
      <c r="O43" s="786"/>
      <c r="P43" s="786"/>
      <c r="Q43" s="786"/>
      <c r="R43" s="786"/>
      <c r="S43" s="786"/>
      <c r="T43" s="786"/>
      <c r="U43" s="786"/>
      <c r="V43" s="786"/>
      <c r="W43" s="786"/>
      <c r="X43" s="786"/>
      <c r="Y43" s="786"/>
      <c r="Z43" s="786"/>
      <c r="AA43" s="786"/>
      <c r="AB43" s="786"/>
      <c r="AC43" s="654"/>
      <c r="AD43" s="759"/>
      <c r="AE43" s="608"/>
    </row>
    <row r="44" spans="2:31" ht="25" customHeight="1" x14ac:dyDescent="0.2">
      <c r="B44" s="612"/>
      <c r="C44" s="758"/>
      <c r="D44" s="626" t="s">
        <v>217</v>
      </c>
      <c r="E44" s="626"/>
      <c r="F44" s="804"/>
      <c r="G44" s="653"/>
      <c r="H44" s="804"/>
      <c r="I44" s="653"/>
      <c r="J44" s="804"/>
      <c r="K44" s="653"/>
      <c r="L44" s="804"/>
      <c r="M44" s="653"/>
      <c r="N44" s="804"/>
      <c r="O44" s="653"/>
      <c r="P44" s="804"/>
      <c r="Q44" s="653"/>
      <c r="R44" s="804"/>
      <c r="S44" s="653"/>
      <c r="T44" s="804"/>
      <c r="U44" s="653"/>
      <c r="V44" s="804"/>
      <c r="W44" s="653"/>
      <c r="X44" s="804"/>
      <c r="Y44" s="653"/>
      <c r="Z44" s="804"/>
      <c r="AA44" s="653"/>
      <c r="AB44" s="804"/>
      <c r="AC44" s="654">
        <f>SUM(F44:AB44)</f>
        <v>0</v>
      </c>
      <c r="AD44" s="759"/>
      <c r="AE44" s="608"/>
    </row>
    <row r="45" spans="2:31" ht="8" customHeight="1" x14ac:dyDescent="0.2">
      <c r="B45" s="612"/>
      <c r="C45" s="758"/>
      <c r="D45" s="626"/>
      <c r="E45" s="626"/>
      <c r="F45" s="786"/>
      <c r="G45" s="786"/>
      <c r="H45" s="786"/>
      <c r="I45" s="786"/>
      <c r="J45" s="786"/>
      <c r="K45" s="786"/>
      <c r="L45" s="786"/>
      <c r="M45" s="786"/>
      <c r="N45" s="786"/>
      <c r="O45" s="786"/>
      <c r="P45" s="786"/>
      <c r="Q45" s="786"/>
      <c r="R45" s="786"/>
      <c r="S45" s="786"/>
      <c r="T45" s="786"/>
      <c r="U45" s="786"/>
      <c r="V45" s="786"/>
      <c r="W45" s="786"/>
      <c r="X45" s="786"/>
      <c r="Y45" s="786"/>
      <c r="Z45" s="786"/>
      <c r="AA45" s="786"/>
      <c r="AB45" s="786"/>
      <c r="AC45" s="654"/>
      <c r="AD45" s="759"/>
      <c r="AE45" s="608"/>
    </row>
    <row r="46" spans="2:31" ht="25" customHeight="1" x14ac:dyDescent="0.2">
      <c r="B46" s="612"/>
      <c r="C46" s="758"/>
      <c r="D46" s="626" t="s">
        <v>216</v>
      </c>
      <c r="E46" s="626"/>
      <c r="F46" s="804"/>
      <c r="G46" s="653"/>
      <c r="H46" s="804"/>
      <c r="I46" s="653"/>
      <c r="J46" s="804"/>
      <c r="K46" s="653"/>
      <c r="L46" s="804"/>
      <c r="M46" s="653"/>
      <c r="N46" s="804"/>
      <c r="O46" s="653"/>
      <c r="P46" s="804"/>
      <c r="Q46" s="653"/>
      <c r="R46" s="804"/>
      <c r="S46" s="653"/>
      <c r="T46" s="804"/>
      <c r="U46" s="653"/>
      <c r="V46" s="804"/>
      <c r="W46" s="653"/>
      <c r="X46" s="804"/>
      <c r="Y46" s="653"/>
      <c r="Z46" s="804"/>
      <c r="AA46" s="653"/>
      <c r="AB46" s="804"/>
      <c r="AC46" s="654">
        <f>SUM(F46:AB46)</f>
        <v>0</v>
      </c>
      <c r="AD46" s="759"/>
      <c r="AE46" s="608"/>
    </row>
    <row r="47" spans="2:31" ht="8" customHeight="1" x14ac:dyDescent="0.2">
      <c r="B47" s="612"/>
      <c r="C47" s="758"/>
      <c r="D47" s="626"/>
      <c r="E47" s="626"/>
      <c r="F47" s="786"/>
      <c r="G47" s="786"/>
      <c r="H47" s="786"/>
      <c r="I47" s="786"/>
      <c r="J47" s="786"/>
      <c r="K47" s="786"/>
      <c r="L47" s="786"/>
      <c r="M47" s="786"/>
      <c r="N47" s="786"/>
      <c r="O47" s="786"/>
      <c r="P47" s="786"/>
      <c r="Q47" s="786"/>
      <c r="R47" s="786"/>
      <c r="S47" s="786"/>
      <c r="T47" s="786"/>
      <c r="U47" s="786"/>
      <c r="V47" s="786"/>
      <c r="W47" s="786"/>
      <c r="X47" s="786"/>
      <c r="Y47" s="786"/>
      <c r="Z47" s="786"/>
      <c r="AA47" s="786"/>
      <c r="AB47" s="786"/>
      <c r="AC47" s="654"/>
      <c r="AD47" s="759"/>
      <c r="AE47" s="608"/>
    </row>
    <row r="48" spans="2:31" ht="25" customHeight="1" x14ac:dyDescent="0.2">
      <c r="B48" s="612"/>
      <c r="C48" s="758"/>
      <c r="D48" s="626" t="s">
        <v>23</v>
      </c>
      <c r="E48" s="626"/>
      <c r="F48" s="804"/>
      <c r="G48" s="653"/>
      <c r="H48" s="804"/>
      <c r="I48" s="653"/>
      <c r="J48" s="804"/>
      <c r="K48" s="653"/>
      <c r="L48" s="804"/>
      <c r="M48" s="653"/>
      <c r="N48" s="804"/>
      <c r="O48" s="653"/>
      <c r="P48" s="804"/>
      <c r="Q48" s="653"/>
      <c r="R48" s="804"/>
      <c r="S48" s="653"/>
      <c r="T48" s="804"/>
      <c r="U48" s="653"/>
      <c r="V48" s="804"/>
      <c r="W48" s="653"/>
      <c r="X48" s="804"/>
      <c r="Y48" s="653"/>
      <c r="Z48" s="804"/>
      <c r="AA48" s="653"/>
      <c r="AB48" s="804"/>
      <c r="AC48" s="654">
        <f>SUM(F48:AB48)</f>
        <v>0</v>
      </c>
      <c r="AD48" s="759"/>
      <c r="AE48" s="608"/>
    </row>
    <row r="49" spans="2:31" ht="8" customHeight="1" x14ac:dyDescent="0.2">
      <c r="B49" s="612"/>
      <c r="C49" s="758"/>
      <c r="D49" s="626"/>
      <c r="E49" s="626"/>
      <c r="F49" s="786"/>
      <c r="G49" s="786"/>
      <c r="H49" s="786"/>
      <c r="I49" s="786"/>
      <c r="J49" s="786"/>
      <c r="K49" s="786"/>
      <c r="L49" s="786"/>
      <c r="M49" s="786"/>
      <c r="N49" s="786"/>
      <c r="O49" s="786"/>
      <c r="P49" s="786"/>
      <c r="Q49" s="786"/>
      <c r="R49" s="786"/>
      <c r="S49" s="786"/>
      <c r="T49" s="786"/>
      <c r="U49" s="786"/>
      <c r="V49" s="786"/>
      <c r="W49" s="786"/>
      <c r="X49" s="786"/>
      <c r="Y49" s="786"/>
      <c r="Z49" s="786"/>
      <c r="AA49" s="786"/>
      <c r="AB49" s="786"/>
      <c r="AC49" s="654"/>
      <c r="AD49" s="759"/>
      <c r="AE49" s="608"/>
    </row>
    <row r="50" spans="2:31" ht="25" customHeight="1" x14ac:dyDescent="0.2">
      <c r="B50" s="612"/>
      <c r="C50" s="758"/>
      <c r="D50" s="626" t="s">
        <v>215</v>
      </c>
      <c r="E50" s="626"/>
      <c r="F50" s="804"/>
      <c r="G50" s="653"/>
      <c r="H50" s="804"/>
      <c r="I50" s="653"/>
      <c r="J50" s="804"/>
      <c r="K50" s="653"/>
      <c r="L50" s="804"/>
      <c r="M50" s="653"/>
      <c r="N50" s="804"/>
      <c r="O50" s="653"/>
      <c r="P50" s="804"/>
      <c r="Q50" s="653"/>
      <c r="R50" s="804"/>
      <c r="S50" s="653"/>
      <c r="T50" s="804"/>
      <c r="U50" s="653"/>
      <c r="V50" s="804"/>
      <c r="W50" s="653"/>
      <c r="X50" s="804"/>
      <c r="Y50" s="653"/>
      <c r="Z50" s="804"/>
      <c r="AA50" s="653"/>
      <c r="AB50" s="804"/>
      <c r="AC50" s="654">
        <f>SUM(F50:AB50)</f>
        <v>0</v>
      </c>
      <c r="AD50" s="759"/>
      <c r="AE50" s="608"/>
    </row>
    <row r="51" spans="2:31" ht="8" customHeight="1" x14ac:dyDescent="0.2">
      <c r="B51" s="612"/>
      <c r="C51" s="758"/>
      <c r="D51" s="626"/>
      <c r="E51" s="626"/>
      <c r="F51" s="786"/>
      <c r="G51" s="786"/>
      <c r="H51" s="786"/>
      <c r="I51" s="786"/>
      <c r="J51" s="786"/>
      <c r="K51" s="786"/>
      <c r="L51" s="786"/>
      <c r="M51" s="786"/>
      <c r="N51" s="786"/>
      <c r="O51" s="786"/>
      <c r="P51" s="786"/>
      <c r="Q51" s="786"/>
      <c r="R51" s="786"/>
      <c r="S51" s="786"/>
      <c r="T51" s="786"/>
      <c r="U51" s="786"/>
      <c r="V51" s="786"/>
      <c r="W51" s="786"/>
      <c r="X51" s="786"/>
      <c r="Y51" s="786"/>
      <c r="Z51" s="786"/>
      <c r="AA51" s="786"/>
      <c r="AB51" s="786"/>
      <c r="AC51" s="654"/>
      <c r="AD51" s="759"/>
      <c r="AE51" s="608"/>
    </row>
    <row r="52" spans="2:31" ht="25" customHeight="1" x14ac:dyDescent="0.2">
      <c r="B52" s="612"/>
      <c r="C52" s="758"/>
      <c r="D52" s="803" t="s">
        <v>245</v>
      </c>
      <c r="E52" s="626"/>
      <c r="F52" s="804"/>
      <c r="G52" s="653"/>
      <c r="H52" s="804"/>
      <c r="I52" s="653"/>
      <c r="J52" s="804"/>
      <c r="K52" s="653"/>
      <c r="L52" s="804"/>
      <c r="M52" s="653"/>
      <c r="N52" s="804"/>
      <c r="O52" s="653"/>
      <c r="P52" s="804"/>
      <c r="Q52" s="653"/>
      <c r="R52" s="804"/>
      <c r="S52" s="653"/>
      <c r="T52" s="804"/>
      <c r="U52" s="653"/>
      <c r="V52" s="804"/>
      <c r="W52" s="653"/>
      <c r="X52" s="804"/>
      <c r="Y52" s="653"/>
      <c r="Z52" s="804"/>
      <c r="AA52" s="653"/>
      <c r="AB52" s="804"/>
      <c r="AC52" s="654">
        <f>SUM(F52:AB52)</f>
        <v>0</v>
      </c>
      <c r="AD52" s="759"/>
      <c r="AE52" s="608"/>
    </row>
    <row r="53" spans="2:31" ht="8" customHeight="1" x14ac:dyDescent="0.2">
      <c r="B53" s="612"/>
      <c r="C53" s="758"/>
      <c r="D53" s="626"/>
      <c r="E53" s="626"/>
      <c r="F53" s="786"/>
      <c r="G53" s="786"/>
      <c r="H53" s="786"/>
      <c r="I53" s="786"/>
      <c r="J53" s="786"/>
      <c r="K53" s="786"/>
      <c r="L53" s="786"/>
      <c r="M53" s="786"/>
      <c r="N53" s="786"/>
      <c r="O53" s="786"/>
      <c r="P53" s="786"/>
      <c r="Q53" s="786"/>
      <c r="R53" s="786"/>
      <c r="S53" s="786"/>
      <c r="T53" s="786"/>
      <c r="U53" s="786"/>
      <c r="V53" s="786"/>
      <c r="W53" s="786"/>
      <c r="X53" s="786"/>
      <c r="Y53" s="786"/>
      <c r="Z53" s="786"/>
      <c r="AA53" s="786"/>
      <c r="AB53" s="786"/>
      <c r="AC53" s="654"/>
      <c r="AD53" s="759"/>
      <c r="AE53" s="608"/>
    </row>
    <row r="54" spans="2:31" ht="25" customHeight="1" x14ac:dyDescent="0.2">
      <c r="B54" s="612"/>
      <c r="C54" s="758"/>
      <c r="D54" s="803" t="s">
        <v>226</v>
      </c>
      <c r="E54" s="626"/>
      <c r="F54" s="804"/>
      <c r="G54" s="653"/>
      <c r="H54" s="804"/>
      <c r="I54" s="653"/>
      <c r="J54" s="804"/>
      <c r="K54" s="653"/>
      <c r="L54" s="804"/>
      <c r="M54" s="653"/>
      <c r="N54" s="804"/>
      <c r="O54" s="653"/>
      <c r="P54" s="804"/>
      <c r="Q54" s="653"/>
      <c r="R54" s="804"/>
      <c r="S54" s="653"/>
      <c r="T54" s="804"/>
      <c r="U54" s="653"/>
      <c r="V54" s="804"/>
      <c r="W54" s="653"/>
      <c r="X54" s="804"/>
      <c r="Y54" s="653"/>
      <c r="Z54" s="804"/>
      <c r="AA54" s="653"/>
      <c r="AB54" s="804"/>
      <c r="AC54" s="654">
        <f>SUM(F54:AB54)</f>
        <v>0</v>
      </c>
      <c r="AD54" s="759"/>
      <c r="AE54" s="608"/>
    </row>
    <row r="55" spans="2:31" ht="8" customHeight="1" x14ac:dyDescent="0.2">
      <c r="B55" s="612"/>
      <c r="C55" s="758"/>
      <c r="D55" s="626"/>
      <c r="E55" s="626"/>
      <c r="F55" s="786"/>
      <c r="G55" s="786"/>
      <c r="H55" s="786"/>
      <c r="I55" s="786"/>
      <c r="J55" s="786"/>
      <c r="K55" s="786"/>
      <c r="L55" s="786"/>
      <c r="M55" s="786"/>
      <c r="N55" s="786"/>
      <c r="O55" s="786"/>
      <c r="P55" s="786"/>
      <c r="Q55" s="786"/>
      <c r="R55" s="786"/>
      <c r="S55" s="786"/>
      <c r="T55" s="786"/>
      <c r="U55" s="786"/>
      <c r="V55" s="786"/>
      <c r="W55" s="786"/>
      <c r="X55" s="786"/>
      <c r="Y55" s="786"/>
      <c r="Z55" s="786"/>
      <c r="AA55" s="786"/>
      <c r="AB55" s="786"/>
      <c r="AC55" s="654"/>
      <c r="AD55" s="759"/>
      <c r="AE55" s="608"/>
    </row>
    <row r="56" spans="2:31" ht="25" customHeight="1" x14ac:dyDescent="0.2">
      <c r="B56" s="612"/>
      <c r="C56" s="758"/>
      <c r="D56" s="803" t="s">
        <v>225</v>
      </c>
      <c r="E56" s="626"/>
      <c r="F56" s="804"/>
      <c r="G56" s="653"/>
      <c r="H56" s="804"/>
      <c r="I56" s="653"/>
      <c r="J56" s="804"/>
      <c r="K56" s="653"/>
      <c r="L56" s="804"/>
      <c r="M56" s="653"/>
      <c r="N56" s="804"/>
      <c r="O56" s="653"/>
      <c r="P56" s="804"/>
      <c r="Q56" s="653"/>
      <c r="R56" s="804"/>
      <c r="S56" s="653"/>
      <c r="T56" s="804"/>
      <c r="U56" s="653"/>
      <c r="V56" s="804"/>
      <c r="W56" s="653"/>
      <c r="X56" s="804"/>
      <c r="Y56" s="653"/>
      <c r="Z56" s="804"/>
      <c r="AA56" s="653"/>
      <c r="AB56" s="804"/>
      <c r="AC56" s="654">
        <f>SUM(F56:AB56)</f>
        <v>0</v>
      </c>
      <c r="AD56" s="759"/>
      <c r="AE56" s="608"/>
    </row>
    <row r="57" spans="2:31" ht="8" customHeight="1" x14ac:dyDescent="0.2">
      <c r="B57" s="612"/>
      <c r="C57" s="758"/>
      <c r="D57" s="755"/>
      <c r="E57" s="755"/>
      <c r="F57" s="655"/>
      <c r="G57" s="653"/>
      <c r="H57" s="655"/>
      <c r="I57" s="653"/>
      <c r="J57" s="655"/>
      <c r="K57" s="653"/>
      <c r="L57" s="655"/>
      <c r="M57" s="653"/>
      <c r="N57" s="655"/>
      <c r="O57" s="653"/>
      <c r="P57" s="655"/>
      <c r="Q57" s="653"/>
      <c r="R57" s="655"/>
      <c r="S57" s="653"/>
      <c r="T57" s="655"/>
      <c r="U57" s="653"/>
      <c r="V57" s="655"/>
      <c r="W57" s="653"/>
      <c r="X57" s="655"/>
      <c r="Y57" s="653"/>
      <c r="Z57" s="655"/>
      <c r="AA57" s="653"/>
      <c r="AB57" s="655"/>
      <c r="AC57" s="654"/>
      <c r="AD57" s="759"/>
      <c r="AE57" s="608"/>
    </row>
    <row r="58" spans="2:31" ht="25" customHeight="1" x14ac:dyDescent="0.2">
      <c r="B58" s="612"/>
      <c r="C58" s="758"/>
      <c r="D58" s="755" t="s">
        <v>214</v>
      </c>
      <c r="E58" s="755"/>
      <c r="F58" s="656">
        <f>SUM(F38:F56)</f>
        <v>0</v>
      </c>
      <c r="G58" s="654"/>
      <c r="H58" s="656">
        <f>SUM(H38:H56)</f>
        <v>0</v>
      </c>
      <c r="I58" s="654"/>
      <c r="J58" s="656">
        <f>SUM(J38:J56)</f>
        <v>0</v>
      </c>
      <c r="K58" s="654"/>
      <c r="L58" s="656">
        <f>SUM(L38:L56)</f>
        <v>0</v>
      </c>
      <c r="M58" s="654"/>
      <c r="N58" s="656">
        <f>SUM(N38:N56)</f>
        <v>0</v>
      </c>
      <c r="O58" s="654"/>
      <c r="P58" s="656">
        <f>SUM(P38:P56)</f>
        <v>0</v>
      </c>
      <c r="Q58" s="654"/>
      <c r="R58" s="656">
        <f>SUM(R38:R56)</f>
        <v>0</v>
      </c>
      <c r="S58" s="654"/>
      <c r="T58" s="656">
        <f>SUM(T38:T56)</f>
        <v>0</v>
      </c>
      <c r="U58" s="654"/>
      <c r="V58" s="656">
        <f>SUM(V38:V56)</f>
        <v>0</v>
      </c>
      <c r="W58" s="654"/>
      <c r="X58" s="656">
        <f>SUM(X38:X56)</f>
        <v>0</v>
      </c>
      <c r="Y58" s="654"/>
      <c r="Z58" s="656">
        <f>SUM(Z38:Z56)</f>
        <v>0</v>
      </c>
      <c r="AA58" s="654"/>
      <c r="AB58" s="656">
        <f>SUM(AB38:AB56)</f>
        <v>0</v>
      </c>
      <c r="AC58" s="654">
        <f>SUM(F58:AB58)</f>
        <v>0</v>
      </c>
      <c r="AD58" s="759"/>
      <c r="AE58" s="608"/>
    </row>
    <row r="59" spans="2:31" ht="8" customHeight="1" thickBot="1" x14ac:dyDescent="0.25">
      <c r="B59" s="612"/>
      <c r="C59" s="760"/>
      <c r="D59" s="764"/>
      <c r="E59" s="764"/>
      <c r="F59" s="765"/>
      <c r="G59" s="766"/>
      <c r="H59" s="767"/>
      <c r="I59" s="768"/>
      <c r="J59" s="767"/>
      <c r="K59" s="768"/>
      <c r="L59" s="767"/>
      <c r="M59" s="768"/>
      <c r="N59" s="767"/>
      <c r="O59" s="768"/>
      <c r="P59" s="767"/>
      <c r="Q59" s="768"/>
      <c r="R59" s="767"/>
      <c r="S59" s="768"/>
      <c r="T59" s="767"/>
      <c r="U59" s="768"/>
      <c r="V59" s="767"/>
      <c r="W59" s="768"/>
      <c r="X59" s="767"/>
      <c r="Y59" s="768"/>
      <c r="Z59" s="767"/>
      <c r="AA59" s="768"/>
      <c r="AB59" s="767"/>
      <c r="AC59" s="769"/>
      <c r="AD59" s="763"/>
      <c r="AE59" s="608"/>
    </row>
    <row r="60" spans="2:31" ht="18" customHeight="1" thickBot="1" x14ac:dyDescent="0.25">
      <c r="B60" s="612"/>
      <c r="C60" s="609"/>
      <c r="D60" s="609"/>
      <c r="E60" s="609"/>
      <c r="F60" s="657"/>
      <c r="G60" s="658"/>
      <c r="H60" s="659"/>
      <c r="I60" s="660"/>
      <c r="J60" s="659"/>
      <c r="K60" s="660"/>
      <c r="L60" s="659"/>
      <c r="M60" s="660"/>
      <c r="N60" s="659"/>
      <c r="O60" s="660"/>
      <c r="P60" s="659"/>
      <c r="Q60" s="660"/>
      <c r="R60" s="659"/>
      <c r="S60" s="660"/>
      <c r="T60" s="659"/>
      <c r="U60" s="660"/>
      <c r="V60" s="659"/>
      <c r="W60" s="660"/>
      <c r="X60" s="659"/>
      <c r="Y60" s="660"/>
      <c r="Z60" s="659"/>
      <c r="AA60" s="660"/>
      <c r="AB60" s="659"/>
      <c r="AC60" s="661"/>
      <c r="AD60" s="609"/>
      <c r="AE60" s="608"/>
    </row>
    <row r="61" spans="2:31" ht="56" customHeight="1" thickBot="1" x14ac:dyDescent="0.25">
      <c r="B61" s="612"/>
      <c r="C61" s="624"/>
      <c r="D61" s="623" t="s">
        <v>213</v>
      </c>
      <c r="E61" s="622"/>
      <c r="F61" s="662">
        <f>F13+F33-F58</f>
        <v>0</v>
      </c>
      <c r="G61" s="663"/>
      <c r="H61" s="662">
        <f>H13+H33-H58</f>
        <v>0</v>
      </c>
      <c r="I61" s="663"/>
      <c r="J61" s="662">
        <f>J13+J33-J58</f>
        <v>0</v>
      </c>
      <c r="K61" s="663"/>
      <c r="L61" s="662">
        <f>L13+L33-L58</f>
        <v>0</v>
      </c>
      <c r="M61" s="663"/>
      <c r="N61" s="662">
        <f>N13+N33-N58</f>
        <v>0</v>
      </c>
      <c r="O61" s="663"/>
      <c r="P61" s="662">
        <f>P13+P33-P58</f>
        <v>0</v>
      </c>
      <c r="Q61" s="663"/>
      <c r="R61" s="662">
        <f>R13+R33-R58</f>
        <v>0</v>
      </c>
      <c r="S61" s="663"/>
      <c r="T61" s="662">
        <f>T13+T33-T58</f>
        <v>0</v>
      </c>
      <c r="U61" s="663"/>
      <c r="V61" s="662">
        <f>V13+V33-V58</f>
        <v>0</v>
      </c>
      <c r="W61" s="663"/>
      <c r="X61" s="662">
        <f>X13+X33-X58</f>
        <v>0</v>
      </c>
      <c r="Y61" s="663"/>
      <c r="Z61" s="662">
        <f>Z13+Z33-Z58</f>
        <v>0</v>
      </c>
      <c r="AA61" s="663"/>
      <c r="AB61" s="662">
        <f>AB13+AB33-AB58</f>
        <v>0</v>
      </c>
      <c r="AC61" s="663">
        <f>F13+AC33-AC58</f>
        <v>0</v>
      </c>
      <c r="AD61" s="621"/>
      <c r="AE61" s="608"/>
    </row>
    <row r="62" spans="2:31" ht="8" customHeight="1" x14ac:dyDescent="0.2">
      <c r="B62" s="612"/>
      <c r="C62" s="620"/>
      <c r="D62" s="619"/>
      <c r="E62" s="615"/>
      <c r="F62" s="618"/>
      <c r="G62" s="617"/>
      <c r="H62" s="618"/>
      <c r="I62" s="617"/>
      <c r="J62" s="618"/>
      <c r="K62" s="617"/>
      <c r="L62" s="618"/>
      <c r="M62" s="617"/>
      <c r="N62" s="618"/>
      <c r="O62" s="617"/>
      <c r="P62" s="618"/>
      <c r="Q62" s="617"/>
      <c r="R62" s="618"/>
      <c r="S62" s="617"/>
      <c r="T62" s="618"/>
      <c r="U62" s="617"/>
      <c r="V62" s="618"/>
      <c r="W62" s="617"/>
      <c r="X62" s="618"/>
      <c r="Y62" s="617"/>
      <c r="Z62" s="618"/>
      <c r="AA62" s="617"/>
      <c r="AB62" s="618"/>
      <c r="AC62" s="617"/>
      <c r="AD62" s="609"/>
      <c r="AE62" s="608"/>
    </row>
    <row r="63" spans="2:31" ht="24" customHeight="1" x14ac:dyDescent="0.2">
      <c r="B63" s="612"/>
      <c r="C63" s="609"/>
      <c r="D63" s="616"/>
      <c r="E63" s="615"/>
      <c r="F63" s="613" t="s">
        <v>212</v>
      </c>
      <c r="G63" s="614"/>
      <c r="H63" s="613" t="s">
        <v>211</v>
      </c>
      <c r="I63" s="614"/>
      <c r="J63" s="613" t="s">
        <v>210</v>
      </c>
      <c r="K63" s="614"/>
      <c r="L63" s="613" t="s">
        <v>209</v>
      </c>
      <c r="M63" s="614"/>
      <c r="N63" s="613" t="s">
        <v>208</v>
      </c>
      <c r="O63" s="614"/>
      <c r="P63" s="613" t="s">
        <v>207</v>
      </c>
      <c r="Q63" s="614"/>
      <c r="R63" s="613" t="s">
        <v>206</v>
      </c>
      <c r="S63" s="614"/>
      <c r="T63" s="613" t="s">
        <v>205</v>
      </c>
      <c r="U63" s="614"/>
      <c r="V63" s="613" t="s">
        <v>204</v>
      </c>
      <c r="W63" s="614"/>
      <c r="X63" s="613" t="s">
        <v>203</v>
      </c>
      <c r="Y63" s="614"/>
      <c r="Z63" s="613" t="s">
        <v>202</v>
      </c>
      <c r="AA63" s="614"/>
      <c r="AB63" s="613" t="s">
        <v>201</v>
      </c>
      <c r="AC63" s="613" t="s">
        <v>200</v>
      </c>
      <c r="AD63" s="609"/>
      <c r="AE63" s="608"/>
    </row>
    <row r="64" spans="2:31" ht="26" customHeight="1" x14ac:dyDescent="0.2">
      <c r="B64" s="612"/>
      <c r="C64" s="609"/>
      <c r="D64" s="609"/>
      <c r="E64" s="609"/>
      <c r="F64" s="611"/>
      <c r="G64" s="611"/>
      <c r="H64" s="609"/>
      <c r="I64" s="609"/>
      <c r="J64" s="609"/>
      <c r="K64" s="609"/>
      <c r="L64" s="609"/>
      <c r="M64" s="609"/>
      <c r="N64" s="609"/>
      <c r="O64" s="609"/>
      <c r="P64" s="609"/>
      <c r="Q64" s="609"/>
      <c r="R64" s="609"/>
      <c r="S64" s="609"/>
      <c r="T64" s="609"/>
      <c r="U64" s="609"/>
      <c r="V64" s="609"/>
      <c r="W64" s="609"/>
      <c r="X64" s="609"/>
      <c r="Y64" s="609"/>
      <c r="Z64" s="609"/>
      <c r="AA64" s="609"/>
      <c r="AB64" s="609"/>
      <c r="AC64" s="610"/>
      <c r="AD64" s="609"/>
      <c r="AE64" s="608"/>
    </row>
    <row r="65" spans="2:31" x14ac:dyDescent="0.2">
      <c r="B65" s="607"/>
      <c r="C65" s="604"/>
      <c r="D65" s="604"/>
      <c r="E65" s="604"/>
      <c r="F65" s="606"/>
      <c r="G65" s="606"/>
      <c r="H65" s="604"/>
      <c r="I65" s="604"/>
      <c r="J65" s="604"/>
      <c r="K65" s="604"/>
      <c r="L65" s="604"/>
      <c r="M65" s="604"/>
      <c r="N65" s="604"/>
      <c r="O65" s="604"/>
      <c r="P65" s="604"/>
      <c r="Q65" s="604"/>
      <c r="R65" s="604"/>
      <c r="S65" s="604"/>
      <c r="T65" s="604"/>
      <c r="U65" s="604"/>
      <c r="V65" s="604"/>
      <c r="W65" s="604"/>
      <c r="X65" s="604"/>
      <c r="Y65" s="604"/>
      <c r="Z65" s="604"/>
      <c r="AA65" s="604"/>
      <c r="AB65" s="604"/>
      <c r="AC65" s="605"/>
      <c r="AD65" s="604"/>
      <c r="AE65" s="603"/>
    </row>
    <row r="66" spans="2:31" x14ac:dyDescent="0.2">
      <c r="B66" s="870" t="s">
        <v>247</v>
      </c>
      <c r="C66" s="870"/>
      <c r="D66" s="870"/>
      <c r="E66" s="870"/>
      <c r="F66" s="870"/>
      <c r="G66" s="870"/>
      <c r="H66" s="870"/>
      <c r="I66" s="870"/>
      <c r="J66" s="870"/>
      <c r="K66" s="870"/>
      <c r="L66" s="870"/>
      <c r="M66" s="870"/>
      <c r="N66" s="870"/>
      <c r="O66" s="870"/>
      <c r="P66" s="870"/>
      <c r="Q66" s="870"/>
      <c r="R66" s="870"/>
      <c r="S66" s="870"/>
      <c r="T66" s="870"/>
      <c r="U66" s="870"/>
      <c r="V66" s="870"/>
      <c r="W66" s="870"/>
      <c r="X66" s="870"/>
      <c r="Y66" s="870"/>
      <c r="Z66" s="870"/>
      <c r="AA66" s="870"/>
      <c r="AB66" s="870"/>
      <c r="AC66" s="870"/>
      <c r="AD66" s="870"/>
      <c r="AE66" s="870"/>
    </row>
  </sheetData>
  <mergeCells count="7">
    <mergeCell ref="B66:AE66"/>
    <mergeCell ref="D36:AC36"/>
    <mergeCell ref="V2:AC2"/>
    <mergeCell ref="V4:AC4"/>
    <mergeCell ref="V6:AC6"/>
    <mergeCell ref="B8:AE8"/>
    <mergeCell ref="D15:AC15"/>
  </mergeCells>
  <conditionalFormatting sqref="F32:AC35 F13:AC14 F57:AC63 AC17:AC31 AC38:AC56">
    <cfRule type="cellIs" dxfId="2" priority="5" operator="lessThan">
      <formula>0</formula>
    </cfRule>
  </conditionalFormatting>
  <conditionalFormatting sqref="F17:AB31">
    <cfRule type="cellIs" dxfId="1" priority="2" operator="lessThan">
      <formula>0</formula>
    </cfRule>
  </conditionalFormatting>
  <conditionalFormatting sqref="F38:AB56">
    <cfRule type="cellIs" dxfId="0" priority="1" operator="lessThan">
      <formula>0</formula>
    </cfRule>
  </conditionalFormatting>
  <pageMargins left="0.35142118863049099" right="0.2638888888888889" top="0.81944444444444442" bottom="0.75" header="0.3" footer="0.3"/>
  <pageSetup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Break-Even Data Worksheet</vt:lpstr>
      <vt:lpstr>Break-Even Analysis</vt:lpstr>
      <vt:lpstr>Break-Even Resources</vt:lpstr>
      <vt:lpstr>PPW Data Worksheet</vt:lpstr>
      <vt:lpstr>PPW</vt:lpstr>
      <vt:lpstr>Cash Flow Data Worksheet</vt:lpstr>
      <vt:lpstr>Cash Flow Analysis</vt:lpstr>
      <vt:lpstr>12-WEEK Cash Flow</vt:lpstr>
      <vt:lpstr>'12-WEEK Cash Flow'!Print_Area</vt:lpstr>
      <vt:lpstr>'Break-Even Analysis'!Print_Area</vt:lpstr>
      <vt:lpstr>'Break-Even Data Worksheet'!Print_Area</vt:lpstr>
      <vt:lpstr>'Cash Flow Analysis'!Print_Area</vt:lpstr>
      <vt:lpstr>'PPW Data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Microsoft Office User</cp:lastModifiedBy>
  <cp:lastPrinted>2021-03-18T16:15:16Z</cp:lastPrinted>
  <dcterms:created xsi:type="dcterms:W3CDTF">2021-02-06T01:21:41Z</dcterms:created>
  <dcterms:modified xsi:type="dcterms:W3CDTF">2022-09-03T16:07:45Z</dcterms:modified>
</cp:coreProperties>
</file>